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0" documentId="8_{E44DB219-235F-47F3-9800-D63789D4B918}" xr6:coauthVersionLast="44" xr6:coauthVersionMax="44" xr10:uidLastSave="{00000000-0000-0000-0000-000000000000}"/>
  <bookViews>
    <workbookView xWindow="-110" yWindow="-110" windowWidth="19420" windowHeight="10420" activeTab="1" xr2:uid="{00000000-000D-0000-FFFF-FFFF00000000}"/>
  </bookViews>
  <sheets>
    <sheet name="Seller Quote to Freddie Mac" sheetId="5" r:id="rId1"/>
    <sheet name="Sizing Roll-up" sheetId="4" r:id="rId2"/>
    <sheet name="Pricing Roll-up" sheetId="1" r:id="rId3"/>
    <sheet name="Sheet2" sheetId="2" state="hidden" r:id="rId4"/>
  </sheets>
  <externalReferences>
    <externalReference r:id="rId5"/>
  </externalReferences>
  <definedNames>
    <definedName name="_xlnm._FilterDatabase" localSheetId="2" hidden="1">'Pricing Roll-up'!$B$12:$AB$24</definedName>
    <definedName name="_xlnm._FilterDatabase" localSheetId="1" hidden="1">'Sizing Roll-up'!$B$21:$AH$33</definedName>
    <definedName name="AmortSchd1">[1]inputs!$N$3</definedName>
    <definedName name="AmortSchd2">[1]inputs!$N$4</definedName>
    <definedName name="AmortTerm1">[1]inputs!$M$3</definedName>
    <definedName name="AmortTerm2">[1]inputs!$M$4</definedName>
    <definedName name="Delivery">[1]inputs!$B$34</definedName>
    <definedName name="Execution">[1]inputs!$B$36</definedName>
    <definedName name="GreenPlus">[1]inputs!$R$11</definedName>
    <definedName name="GreenPlusHeader">[1]inputs!$R$10</definedName>
    <definedName name="GreenProgram">[1]inputs!$C$19</definedName>
    <definedName name="GreenUp">[1]inputs!$P$11</definedName>
    <definedName name="GreenUpHeader">[1]inputs!$P$10</definedName>
    <definedName name="indGreenUp">[1]inputs!$B$19</definedName>
    <definedName name="IntCalc">[1]inputs!$B$76</definedName>
    <definedName name="InterestType">[1]inputs!$B$37</definedName>
    <definedName name="LoanAmountTotal">'[1]DATA - FIXED'!$J$21</definedName>
    <definedName name="Prepay">[1]inputs!$B$78</definedName>
    <definedName name="Prepay1">[1]inputs!$I$3</definedName>
    <definedName name="Prepay2">[1]inputs!$I$4</definedName>
    <definedName name="Prepay3">[1]inputs!$I$5</definedName>
    <definedName name="Prepay4">[1]inputs!$I$6</definedName>
    <definedName name="Prepay5">[1]inputs!$I$7</definedName>
    <definedName name="Prepay6">[1]inputs!$I$8</definedName>
    <definedName name="PrepayType1">[1]inputs!$J$3</definedName>
    <definedName name="PrepayType2">[1]inputs!$J$4</definedName>
    <definedName name="PrepayType3">[1]inputs!$J$5</definedName>
    <definedName name="PrepayType4">[1]inputs!$J$6</definedName>
    <definedName name="PrepayType5">[1]inputs!$J$7</definedName>
    <definedName name="PrepayType6">[1]inputs!$J$8</definedName>
    <definedName name="RateFl10Yr">[1]inputs!$B$70</definedName>
    <definedName name="RateFl5Yr">[1]inputs!$B$68</definedName>
    <definedName name="RateFl7Yr">[1]inputs!$B$69</definedName>
    <definedName name="SSLanguage">[1]inputs!$P$3</definedName>
    <definedName name="StanStipGreat">[1]inputs!$V$11</definedName>
    <definedName name="StanStipLess">[1]inputs!$T$11</definedName>
    <definedName name="TransactionType">[1]inputs!$B$33</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2" i="4" l="1"/>
  <c r="W31" i="4"/>
  <c r="W30" i="4"/>
  <c r="W29" i="4"/>
  <c r="W27" i="4"/>
  <c r="W26" i="4"/>
  <c r="W25" i="4"/>
  <c r="W24" i="4"/>
  <c r="W23" i="4"/>
  <c r="W22" i="4"/>
  <c r="I13" i="4" l="1"/>
  <c r="I12" i="4"/>
  <c r="I16" i="4" s="1"/>
  <c r="AA22" i="1" l="1"/>
  <c r="Z22" i="1"/>
  <c r="U22" i="1"/>
  <c r="T22" i="1"/>
  <c r="P22" i="1"/>
  <c r="J22" i="1"/>
  <c r="I22" i="1"/>
  <c r="W22" i="1" s="1"/>
  <c r="H22" i="1"/>
  <c r="G22" i="1"/>
  <c r="F22" i="1"/>
  <c r="E22" i="1"/>
  <c r="D22" i="1"/>
  <c r="C22" i="1"/>
  <c r="B22" i="1"/>
  <c r="AA21" i="1"/>
  <c r="Z21" i="1"/>
  <c r="U21" i="1"/>
  <c r="T21" i="1"/>
  <c r="P21" i="1"/>
  <c r="J21" i="1"/>
  <c r="I21" i="1"/>
  <c r="Y21" i="1" s="1"/>
  <c r="H21" i="1"/>
  <c r="G21" i="1"/>
  <c r="F21" i="1"/>
  <c r="E21" i="1"/>
  <c r="D21" i="1"/>
  <c r="C21" i="1"/>
  <c r="B21" i="1"/>
  <c r="Y22" i="1" l="1"/>
  <c r="L22" i="1"/>
  <c r="Q22" i="1"/>
  <c r="Q21" i="1"/>
  <c r="M22" i="1"/>
  <c r="M21" i="1"/>
  <c r="N21" i="1"/>
  <c r="R21" i="1"/>
  <c r="V21" i="1"/>
  <c r="S21" i="1"/>
  <c r="W21" i="1"/>
  <c r="N22" i="1"/>
  <c r="R22" i="1"/>
  <c r="V22" i="1"/>
  <c r="L21" i="1"/>
  <c r="S22" i="1"/>
  <c r="AF31" i="4" l="1"/>
  <c r="AD31" i="4"/>
  <c r="AA31" i="4"/>
  <c r="AB22" i="1" s="1"/>
  <c r="U31" i="4"/>
  <c r="S31" i="4"/>
  <c r="X31" i="4" s="1"/>
  <c r="N31" i="4"/>
  <c r="O22" i="1" s="1"/>
  <c r="L31" i="4"/>
  <c r="I31" i="4"/>
  <c r="AF30" i="4"/>
  <c r="AD30" i="4"/>
  <c r="AA30" i="4"/>
  <c r="AB21" i="1" s="1"/>
  <c r="U30" i="4"/>
  <c r="S30" i="4"/>
  <c r="X30" i="4" s="1"/>
  <c r="N30" i="4"/>
  <c r="O21" i="1" s="1"/>
  <c r="L30" i="4"/>
  <c r="I30" i="4"/>
  <c r="K12" i="4"/>
  <c r="V30" i="4" l="1"/>
  <c r="V31" i="4"/>
  <c r="G33" i="4"/>
  <c r="AA23" i="1" l="1"/>
  <c r="Z23" i="1"/>
  <c r="U23" i="1"/>
  <c r="T23" i="1"/>
  <c r="P23" i="1"/>
  <c r="J23" i="1"/>
  <c r="I23" i="1"/>
  <c r="H23" i="1"/>
  <c r="G23" i="1"/>
  <c r="F23" i="1"/>
  <c r="E23" i="1"/>
  <c r="D23" i="1"/>
  <c r="C23" i="1"/>
  <c r="B23" i="1"/>
  <c r="AF32" i="4"/>
  <c r="AD32" i="4"/>
  <c r="AA32" i="4"/>
  <c r="U32" i="4"/>
  <c r="S32" i="4"/>
  <c r="V32" i="4" s="1"/>
  <c r="N32" i="4"/>
  <c r="L32" i="4"/>
  <c r="I32" i="4"/>
  <c r="K24" i="1"/>
  <c r="R33" i="4"/>
  <c r="P33" i="4"/>
  <c r="O33" i="4"/>
  <c r="AA20" i="1"/>
  <c r="Z20" i="1"/>
  <c r="U20" i="1"/>
  <c r="T20" i="1"/>
  <c r="P20" i="1"/>
  <c r="J20" i="1"/>
  <c r="I20" i="1"/>
  <c r="H20" i="1"/>
  <c r="G20" i="1"/>
  <c r="F20" i="1"/>
  <c r="E20" i="1"/>
  <c r="D20" i="1"/>
  <c r="C20" i="1"/>
  <c r="B20" i="1"/>
  <c r="AA19" i="1"/>
  <c r="Z19" i="1"/>
  <c r="U19" i="1"/>
  <c r="T19" i="1"/>
  <c r="P19" i="1"/>
  <c r="J19" i="1"/>
  <c r="I19" i="1"/>
  <c r="H19" i="1"/>
  <c r="G19" i="1"/>
  <c r="F19" i="1"/>
  <c r="E19" i="1"/>
  <c r="D19" i="1"/>
  <c r="C19" i="1"/>
  <c r="B19" i="1"/>
  <c r="AA18" i="1"/>
  <c r="Z18" i="1"/>
  <c r="U18" i="1"/>
  <c r="T18" i="1"/>
  <c r="P18" i="1"/>
  <c r="J18" i="1"/>
  <c r="I18" i="1"/>
  <c r="H18" i="1"/>
  <c r="G18" i="1"/>
  <c r="F18" i="1"/>
  <c r="E18" i="1"/>
  <c r="D18" i="1"/>
  <c r="C18" i="1"/>
  <c r="B18" i="1"/>
  <c r="AA17" i="1"/>
  <c r="Z17" i="1"/>
  <c r="U17" i="1"/>
  <c r="T17" i="1"/>
  <c r="P17" i="1"/>
  <c r="J17" i="1"/>
  <c r="I17" i="1"/>
  <c r="H17" i="1"/>
  <c r="G17" i="1"/>
  <c r="F17" i="1"/>
  <c r="E17" i="1"/>
  <c r="D17" i="1"/>
  <c r="C17" i="1"/>
  <c r="B17" i="1"/>
  <c r="AA16" i="1"/>
  <c r="Z16" i="1"/>
  <c r="U16" i="1"/>
  <c r="T16" i="1"/>
  <c r="P16" i="1"/>
  <c r="J16" i="1"/>
  <c r="I16" i="1"/>
  <c r="H16" i="1"/>
  <c r="G16" i="1"/>
  <c r="F16" i="1"/>
  <c r="E16" i="1"/>
  <c r="D16" i="1"/>
  <c r="C16" i="1"/>
  <c r="B16" i="1"/>
  <c r="C33" i="4"/>
  <c r="O23" i="1" l="1"/>
  <c r="AB23" i="1"/>
  <c r="E18" i="4"/>
  <c r="X32" i="4"/>
  <c r="S23" i="1"/>
  <c r="S18" i="1"/>
  <c r="S16" i="1"/>
  <c r="S20" i="1"/>
  <c r="S17" i="1"/>
  <c r="S19" i="1"/>
  <c r="K7" i="2"/>
  <c r="T33" i="4" l="1"/>
  <c r="Q33" i="4"/>
  <c r="M33" i="4"/>
  <c r="K33" i="4"/>
  <c r="J33" i="4"/>
  <c r="U29" i="4"/>
  <c r="U28" i="4"/>
  <c r="U27" i="4"/>
  <c r="U26" i="4"/>
  <c r="U25" i="4"/>
  <c r="U22" i="4"/>
  <c r="U23" i="4"/>
  <c r="U24" i="4"/>
  <c r="S29" i="4"/>
  <c r="V29" i="4" s="1"/>
  <c r="S28" i="4"/>
  <c r="V28" i="4" s="1"/>
  <c r="W28" i="4" s="1"/>
  <c r="W33" i="4" s="1"/>
  <c r="S27" i="4"/>
  <c r="V27" i="4" s="1"/>
  <c r="S26" i="4"/>
  <c r="V26" i="4" s="1"/>
  <c r="S25" i="4"/>
  <c r="V25" i="4" s="1"/>
  <c r="S24" i="4"/>
  <c r="V24" i="4" s="1"/>
  <c r="S23" i="4"/>
  <c r="V23" i="4" s="1"/>
  <c r="S22" i="4"/>
  <c r="V22" i="4" s="1"/>
  <c r="N29" i="4"/>
  <c r="O20" i="1" s="1"/>
  <c r="N28" i="4"/>
  <c r="O19" i="1" s="1"/>
  <c r="N27" i="4"/>
  <c r="O18" i="1" s="1"/>
  <c r="N26" i="4"/>
  <c r="N24" i="4"/>
  <c r="N23" i="4"/>
  <c r="N22" i="4"/>
  <c r="N25" i="4"/>
  <c r="O16" i="1" s="1"/>
  <c r="I29" i="4"/>
  <c r="I28" i="4"/>
  <c r="I27" i="4"/>
  <c r="I26" i="4"/>
  <c r="I25" i="4"/>
  <c r="O17" i="1" l="1"/>
  <c r="I15" i="4"/>
  <c r="I17" i="4" s="1"/>
  <c r="I14" i="4"/>
  <c r="E14" i="4"/>
  <c r="E6" i="1" s="1"/>
  <c r="N33" i="4"/>
  <c r="V33" i="4"/>
  <c r="U33" i="4"/>
  <c r="S33" i="4"/>
  <c r="J15" i="1"/>
  <c r="J14" i="1"/>
  <c r="J13" i="1"/>
  <c r="C12" i="4"/>
  <c r="C13" i="4"/>
  <c r="C14" i="4"/>
  <c r="C15" i="4"/>
  <c r="C16" i="4"/>
  <c r="C17" i="4"/>
  <c r="C18" i="4"/>
  <c r="E17" i="4" l="1"/>
  <c r="E9" i="1" s="1"/>
  <c r="R18" i="1"/>
  <c r="R17" i="1"/>
  <c r="R20" i="1"/>
  <c r="R16" i="1"/>
  <c r="R23" i="1"/>
  <c r="R19" i="1"/>
  <c r="Q18" i="1"/>
  <c r="Q20" i="1"/>
  <c r="Q17" i="1"/>
  <c r="V17" i="1" s="1"/>
  <c r="Q23" i="1"/>
  <c r="Q16" i="1"/>
  <c r="Q19" i="1"/>
  <c r="V19" i="1" s="1"/>
  <c r="N23" i="1"/>
  <c r="N18" i="1"/>
  <c r="N17" i="1"/>
  <c r="N16" i="1"/>
  <c r="N20" i="1"/>
  <c r="N19" i="1"/>
  <c r="L18" i="1"/>
  <c r="L23" i="1"/>
  <c r="L16" i="1"/>
  <c r="L17" i="1"/>
  <c r="L19" i="1"/>
  <c r="L20" i="1"/>
  <c r="M23" i="1"/>
  <c r="M16" i="1"/>
  <c r="M19" i="1"/>
  <c r="M18" i="1"/>
  <c r="M20" i="1"/>
  <c r="M17" i="1"/>
  <c r="J19" i="5"/>
  <c r="W19" i="1" l="1"/>
  <c r="AG28" i="4" s="1"/>
  <c r="W23" i="1"/>
  <c r="Y23" i="1" s="1"/>
  <c r="V23" i="1"/>
  <c r="V18" i="1"/>
  <c r="V16" i="1"/>
  <c r="V20" i="1"/>
  <c r="W16" i="1"/>
  <c r="AG25" i="4" s="1"/>
  <c r="W20" i="1"/>
  <c r="AG29" i="4" s="1"/>
  <c r="W18" i="1"/>
  <c r="AG27" i="4" s="1"/>
  <c r="W17" i="1"/>
  <c r="AG26" i="4" s="1"/>
  <c r="AE33" i="4"/>
  <c r="AF29" i="4"/>
  <c r="AF28" i="4"/>
  <c r="AF27" i="4"/>
  <c r="AF26" i="4"/>
  <c r="AF25" i="4"/>
  <c r="AF24" i="4"/>
  <c r="AF23" i="4"/>
  <c r="AF22" i="4"/>
  <c r="AD29" i="4"/>
  <c r="AD28" i="4"/>
  <c r="AD27" i="4"/>
  <c r="AD26" i="4"/>
  <c r="AD25" i="4"/>
  <c r="AD24" i="4"/>
  <c r="AD23" i="4"/>
  <c r="AD22" i="4"/>
  <c r="AA29" i="4"/>
  <c r="AB20" i="1" s="1"/>
  <c r="AA28" i="4"/>
  <c r="AB19" i="1" s="1"/>
  <c r="AA27" i="4"/>
  <c r="AB18" i="1" s="1"/>
  <c r="AA26" i="4"/>
  <c r="AB17" i="1" s="1"/>
  <c r="AA25" i="4"/>
  <c r="AB16" i="1" s="1"/>
  <c r="AA24" i="4"/>
  <c r="AA23" i="4"/>
  <c r="AA22" i="4"/>
  <c r="X29" i="4"/>
  <c r="X28" i="4"/>
  <c r="X27" i="4"/>
  <c r="X26" i="4"/>
  <c r="X25" i="4"/>
  <c r="AG31" i="4" l="1"/>
  <c r="AG30" i="4"/>
  <c r="Y19" i="1"/>
  <c r="AH28" i="4" s="1"/>
  <c r="AG32" i="4"/>
  <c r="AH32" i="4"/>
  <c r="Y20" i="1"/>
  <c r="AH29" i="4" s="1"/>
  <c r="Y18" i="1"/>
  <c r="AH27" i="4" s="1"/>
  <c r="Y17" i="1"/>
  <c r="AH26" i="4" s="1"/>
  <c r="Y16" i="1"/>
  <c r="AH25" i="4" s="1"/>
  <c r="D22" i="5"/>
  <c r="AC33" i="4"/>
  <c r="Z33" i="4"/>
  <c r="E13" i="4"/>
  <c r="E5" i="1" s="1"/>
  <c r="E10" i="1"/>
  <c r="I24" i="4"/>
  <c r="I23" i="4"/>
  <c r="I22" i="4"/>
  <c r="L29" i="4"/>
  <c r="L28" i="4"/>
  <c r="L27" i="4"/>
  <c r="L26" i="4"/>
  <c r="L24" i="4"/>
  <c r="L23" i="4"/>
  <c r="L22" i="4"/>
  <c r="L25" i="4"/>
  <c r="AA15" i="1"/>
  <c r="Z15" i="1"/>
  <c r="AA14" i="1"/>
  <c r="Z14" i="1"/>
  <c r="U15" i="1"/>
  <c r="T15" i="1"/>
  <c r="U14" i="1"/>
  <c r="T14" i="1"/>
  <c r="U13" i="1"/>
  <c r="T13" i="1"/>
  <c r="P15" i="1"/>
  <c r="P14" i="1"/>
  <c r="P13" i="1"/>
  <c r="I15" i="1"/>
  <c r="R15" i="1" s="1"/>
  <c r="H15" i="1"/>
  <c r="G15" i="1"/>
  <c r="F15" i="1"/>
  <c r="E15" i="1"/>
  <c r="D15" i="1"/>
  <c r="C15" i="1"/>
  <c r="B15" i="1"/>
  <c r="I14" i="1"/>
  <c r="R14" i="1" s="1"/>
  <c r="H14" i="1"/>
  <c r="G14" i="1"/>
  <c r="F14" i="1"/>
  <c r="E14" i="1"/>
  <c r="D14" i="1"/>
  <c r="C14" i="1"/>
  <c r="B14" i="1"/>
  <c r="AA13" i="1"/>
  <c r="Z13" i="1"/>
  <c r="I13" i="1"/>
  <c r="R13" i="1" s="1"/>
  <c r="H13" i="1"/>
  <c r="G13" i="1"/>
  <c r="F13" i="1"/>
  <c r="E13" i="1"/>
  <c r="D13" i="1"/>
  <c r="C13" i="1"/>
  <c r="B13" i="1"/>
  <c r="G6" i="1" l="1"/>
  <c r="G14" i="4"/>
  <c r="G4" i="1"/>
  <c r="G12" i="4"/>
  <c r="AH31" i="4"/>
  <c r="AH30" i="4"/>
  <c r="AF33" i="4"/>
  <c r="X24" i="1"/>
  <c r="G17" i="4" s="1"/>
  <c r="P24" i="1"/>
  <c r="AD33" i="4"/>
  <c r="T24" i="1"/>
  <c r="R24" i="1"/>
  <c r="U24" i="1"/>
  <c r="AA33" i="4"/>
  <c r="I33" i="4"/>
  <c r="D23" i="5"/>
  <c r="S13" i="1"/>
  <c r="L33" i="4"/>
  <c r="E15" i="4" s="1"/>
  <c r="E16" i="4" s="1"/>
  <c r="J21" i="5"/>
  <c r="Q14" i="1"/>
  <c r="S14" i="1"/>
  <c r="Q15" i="1"/>
  <c r="S15" i="1"/>
  <c r="C24" i="1"/>
  <c r="E12" i="4"/>
  <c r="D19" i="5"/>
  <c r="D16" i="5"/>
  <c r="N14" i="1"/>
  <c r="M13" i="1"/>
  <c r="L13" i="1"/>
  <c r="L14" i="1"/>
  <c r="M14" i="1"/>
  <c r="L15" i="1"/>
  <c r="Q13" i="1"/>
  <c r="N15" i="1"/>
  <c r="M15" i="1"/>
  <c r="N13" i="1"/>
  <c r="G24" i="1"/>
  <c r="AB15" i="1"/>
  <c r="O15" i="1"/>
  <c r="AB13" i="1"/>
  <c r="AB14" i="1"/>
  <c r="O14" i="1"/>
  <c r="X22" i="4"/>
  <c r="J18" i="5"/>
  <c r="G5" i="1" l="1"/>
  <c r="G13" i="4"/>
  <c r="G7" i="1"/>
  <c r="G15" i="4"/>
  <c r="Q24" i="1"/>
  <c r="D20" i="5"/>
  <c r="N24" i="1"/>
  <c r="M24" i="1"/>
  <c r="S24" i="1"/>
  <c r="D18" i="5"/>
  <c r="E4" i="1"/>
  <c r="E8" i="1"/>
  <c r="E7" i="1"/>
  <c r="D17" i="5"/>
  <c r="X23" i="4"/>
  <c r="X24" i="4"/>
  <c r="J20" i="5"/>
  <c r="O13" i="1"/>
  <c r="V14" i="1"/>
  <c r="V15" i="1"/>
  <c r="W14" i="1"/>
  <c r="AG23" i="4" s="1"/>
  <c r="W15" i="1"/>
  <c r="AG24" i="4" s="1"/>
  <c r="I24" i="1"/>
  <c r="D21" i="5" l="1"/>
  <c r="X33" i="4"/>
  <c r="V13" i="1"/>
  <c r="V24" i="1" s="1"/>
  <c r="O24" i="1"/>
  <c r="Y14" i="1"/>
  <c r="AH23" i="4" s="1"/>
  <c r="Y15" i="1"/>
  <c r="AH24" i="4" s="1"/>
  <c r="W13" i="1"/>
  <c r="W24" i="1" s="1"/>
  <c r="Y13" i="1" l="1"/>
  <c r="Y24" i="1" s="1"/>
  <c r="AG22" i="4"/>
  <c r="AG33" i="4" s="1"/>
  <c r="AA24" i="1"/>
  <c r="AB24" i="1" l="1"/>
  <c r="Z24" i="1" s="1"/>
  <c r="G10" i="1"/>
  <c r="AH22" i="4"/>
  <c r="AH33" i="4" s="1"/>
  <c r="J24" i="5" l="1"/>
  <c r="J26" i="5" l="1"/>
  <c r="G18" i="4"/>
  <c r="G9" i="1"/>
  <c r="J25" i="5" l="1"/>
</calcChain>
</file>

<file path=xl/sharedStrings.xml><?xml version="1.0" encoding="utf-8"?>
<sst xmlns="http://schemas.openxmlformats.org/spreadsheetml/2006/main" count="194" uniqueCount="152">
  <si>
    <t>Units</t>
  </si>
  <si>
    <t>Loan</t>
  </si>
  <si>
    <t>LTV</t>
  </si>
  <si>
    <t>Total</t>
  </si>
  <si>
    <t>DCR</t>
  </si>
  <si>
    <t>Prepay</t>
  </si>
  <si>
    <t># of Properties</t>
  </si>
  <si>
    <t># of Units</t>
  </si>
  <si>
    <t>DSCR</t>
  </si>
  <si>
    <t>Base Rate</t>
  </si>
  <si>
    <t>Uncapped Disc</t>
  </si>
  <si>
    <t>Premium</t>
  </si>
  <si>
    <t>Prem Adj</t>
  </si>
  <si>
    <t>UPB</t>
  </si>
  <si>
    <t>Property Name</t>
  </si>
  <si>
    <t>Address</t>
  </si>
  <si>
    <t>City</t>
  </si>
  <si>
    <t>State</t>
  </si>
  <si>
    <t>Pricing Discount Requested</t>
  </si>
  <si>
    <t>Servicing
Fee</t>
  </si>
  <si>
    <t>Prepay 
ADJ</t>
  </si>
  <si>
    <t>IO 
ADJ</t>
  </si>
  <si>
    <t>LTV 
ADJ</t>
  </si>
  <si>
    <t>DSCR 
ADJ</t>
  </si>
  <si>
    <t>Market Tier</t>
  </si>
  <si>
    <t>Cash Out</t>
  </si>
  <si>
    <t>Assumed Value</t>
  </si>
  <si>
    <t>Total ADJ</t>
  </si>
  <si>
    <t>GPR</t>
  </si>
  <si>
    <t>NRI</t>
  </si>
  <si>
    <t>Expenses</t>
  </si>
  <si>
    <t>NOI</t>
  </si>
  <si>
    <t>Expense Ratio</t>
  </si>
  <si>
    <t>5-Fixed</t>
  </si>
  <si>
    <t>7-Fixed</t>
  </si>
  <si>
    <t>10-Fixed</t>
  </si>
  <si>
    <t>5-Hybrid</t>
  </si>
  <si>
    <t>7-Hybrid</t>
  </si>
  <si>
    <t>10-Hybrid</t>
  </si>
  <si>
    <t>Loan Term</t>
  </si>
  <si>
    <t>Adder</t>
  </si>
  <si>
    <t>Portfolio Summary</t>
  </si>
  <si>
    <t>VLI Discount</t>
  </si>
  <si>
    <t># of Units VLI</t>
  </si>
  <si>
    <t>WA LTV</t>
  </si>
  <si>
    <t>WA DSCR</t>
  </si>
  <si>
    <t># Mission Driven</t>
  </si>
  <si>
    <t>% Mission Driven</t>
  </si>
  <si>
    <t># VLI</t>
  </si>
  <si>
    <t>% VLI</t>
  </si>
  <si>
    <t>I/O</t>
  </si>
  <si>
    <t>Prepayment</t>
  </si>
  <si>
    <t>Servicing Fee</t>
  </si>
  <si>
    <t>% Cash Out</t>
  </si>
  <si>
    <t>Prepayment Cost</t>
  </si>
  <si>
    <t>Mission Driven discount</t>
  </si>
  <si>
    <t>Existing Debt / Purchase Price</t>
  </si>
  <si>
    <t>Cash Out / Cash Equity</t>
  </si>
  <si>
    <t>INSTRUCTIONS</t>
  </si>
  <si>
    <t>NOTE: If asking for multiple quotes, send in separate spreadsheets.</t>
  </si>
  <si>
    <t>I/O Adder (total cost of I/O)</t>
  </si>
  <si>
    <t>Occupancy</t>
  </si>
  <si>
    <t>UW Vacancy</t>
  </si>
  <si>
    <t>Purchase Month</t>
  </si>
  <si>
    <t>VLI Qualified (Y/N)</t>
  </si>
  <si>
    <t xml:space="preserve"> </t>
  </si>
  <si>
    <t>Parameter Adjustments</t>
  </si>
  <si>
    <t>%</t>
  </si>
  <si>
    <t>Length of Ownership</t>
  </si>
  <si>
    <t>SBL Portfolio Summary</t>
  </si>
  <si>
    <t>WA Discount</t>
  </si>
  <si>
    <t>WA Rate</t>
  </si>
  <si>
    <t>Market Dependent Pricing Inputs</t>
  </si>
  <si>
    <t>Mission Discounts</t>
  </si>
  <si>
    <t>SBL Portfolio Quote Sheet</t>
  </si>
  <si>
    <t>Terms</t>
  </si>
  <si>
    <t>Optigo Lender:</t>
  </si>
  <si>
    <t>Originator:</t>
  </si>
  <si>
    <t>Loan Term:</t>
  </si>
  <si>
    <t>Broker:</t>
  </si>
  <si>
    <t>Interest Only Period:</t>
  </si>
  <si>
    <t>Prepayment Option:</t>
  </si>
  <si>
    <t>Profolio Summary</t>
  </si>
  <si>
    <t>Interest Rate</t>
  </si>
  <si>
    <t>Portfolio Name:</t>
  </si>
  <si>
    <t># of Properties:</t>
  </si>
  <si>
    <t># of Units:</t>
  </si>
  <si>
    <t># of LI:</t>
  </si>
  <si>
    <t># of VLI:</t>
  </si>
  <si>
    <t>Standard Stipulations:</t>
  </si>
  <si>
    <t>Portfolio Exceptions/Assumptions</t>
  </si>
  <si>
    <t xml:space="preserve">Quote Subject to (Unless Noted Otherwise):
</t>
  </si>
  <si>
    <t xml:space="preserve">- Lender submits a complete underwriting package for Freddie Mac approval within 35 business days from acceptance of the terms outlined herein by the borrower, lender and Freddie Mac and the receipt of good faith Deposit. </t>
  </si>
  <si>
    <t>-Full due-diligence on Borrower, Key Principal(s), and/or Guarantor(s)</t>
  </si>
  <si>
    <t>-Review of final organizational chart and borrowing structure</t>
  </si>
  <si>
    <t>-Quote assumes no preferred equity</t>
  </si>
  <si>
    <t>-Assumes no tenancy concentration(s)</t>
  </si>
  <si>
    <t>-Satisfactory FM site inspection prior to package submission</t>
  </si>
  <si>
    <t xml:space="preserve">-Quote assumes all standard documents will be used.   </t>
  </si>
  <si>
    <t>-Material changes from assumptions noted herein may impact pricing.</t>
  </si>
  <si>
    <t>-Should the Borrower elect an alternate interest rate type and/or loan term after this Quote is accepted, revised terms will be subject to the corresponding rates and timeframes determined on the date of this Quote outlined herein.</t>
  </si>
  <si>
    <t>Additional Portfolio-Specific Stipulations:</t>
  </si>
  <si>
    <t>Pursuant to the Freddie Mac Multifamily Seller/Servicer Guide (the "Guide"), issuance of this Quote does not obligate the Seller to submit a full underwriting package nor does it obligate Freddie Mac to purchase the proposed Mortgage loan. Accordingly, this Quote is not a contract or commitment, nor an offer to enter into a contract or commitment, for the purchase of the proposed Mortgage loan, and terms and conditions can change at anytime.</t>
  </si>
  <si>
    <t># Mission Driven Units:</t>
  </si>
  <si>
    <t>% Mission Driven:</t>
  </si>
  <si>
    <t>UPB:</t>
  </si>
  <si>
    <t>Key Borrower Pricinpal(s):</t>
  </si>
  <si>
    <t>Outside Fee:</t>
  </si>
  <si>
    <t>Portfolio Purpose:</t>
  </si>
  <si>
    <t>Cash Out:</t>
  </si>
  <si>
    <t>Amortization Term:</t>
  </si>
  <si>
    <t>Quote Expiration Date:</t>
  </si>
  <si>
    <t>Quote Acceptance Date:</t>
  </si>
  <si>
    <t>Good Faith Deposit Cost:</t>
  </si>
  <si>
    <t>Good Faith Deposit Due Date:</t>
  </si>
  <si>
    <t>Expected UW Delivery Date:</t>
  </si>
  <si>
    <t>Production Approver</t>
  </si>
  <si>
    <t>Credit Approver</t>
  </si>
  <si>
    <t>Cap Markets Approver</t>
  </si>
  <si>
    <t># of Units LI</t>
  </si>
  <si>
    <t>% of Units LI</t>
  </si>
  <si>
    <t>% of Units VLI</t>
  </si>
  <si>
    <t>Exp/Unit</t>
  </si>
  <si>
    <t>Lender Servicing:</t>
  </si>
  <si>
    <t>Weighted Avg Buy-up:</t>
  </si>
  <si>
    <t>Weighted Average Grid Rate:</t>
  </si>
  <si>
    <t>Weighted Average Discount:</t>
  </si>
  <si>
    <t>Weighted Average Discounted Rate:</t>
  </si>
  <si>
    <t>Approvals</t>
  </si>
  <si>
    <r>
      <t xml:space="preserve">4. Fill out </t>
    </r>
    <r>
      <rPr>
        <b/>
        <sz val="11"/>
        <color theme="1"/>
        <rFont val="Calibri"/>
        <family val="2"/>
        <scheme val="minor"/>
      </rPr>
      <t>Market Dependent Pricing Inputs Section</t>
    </r>
    <r>
      <rPr>
        <sz val="11"/>
        <color theme="1"/>
        <rFont val="Calibri"/>
        <family val="2"/>
        <scheme val="minor"/>
      </rPr>
      <t xml:space="preserve"> in "Pricing Roll-up"</t>
    </r>
  </si>
  <si>
    <r>
      <t xml:space="preserve">3. Fill out </t>
    </r>
    <r>
      <rPr>
        <b/>
        <sz val="11"/>
        <color theme="1"/>
        <rFont val="Calibri"/>
        <family val="2"/>
        <scheme val="minor"/>
      </rPr>
      <t>Input Section</t>
    </r>
    <r>
      <rPr>
        <sz val="11"/>
        <color theme="1"/>
        <rFont val="Calibri"/>
        <family val="2"/>
        <scheme val="minor"/>
      </rPr>
      <t xml:space="preserve"> in "Pricing Roll-up"</t>
    </r>
  </si>
  <si>
    <t>Note Rate at Grid</t>
  </si>
  <si>
    <t>Note Rate at Request</t>
  </si>
  <si>
    <t>Total Rows:</t>
  </si>
  <si>
    <t xml:space="preserve">1. Ensure "Total Rows" shows more rows than deals in portfolio. </t>
  </si>
  <si>
    <t>2. Fill out "Sizing Roll-up" and "Pricing  Roll-up" sheets using Color Key</t>
  </si>
  <si>
    <t>5. Fill out additional information in "Seller Quote to Freddie Mac"</t>
  </si>
  <si>
    <t>6. Save and send with the Portfolio Brief Word file</t>
  </si>
  <si>
    <t>Minimum DSCR:</t>
  </si>
  <si>
    <t>Maximum LTV:</t>
  </si>
  <si>
    <t>Mission Qualified (Y/N)</t>
  </si>
  <si>
    <t># Mission Driven Units</t>
  </si>
  <si>
    <t>% Mission Driven Units</t>
  </si>
  <si>
    <t>Min DSCR</t>
  </si>
  <si>
    <t>Min LTV</t>
  </si>
  <si>
    <t>Max LTV</t>
  </si>
  <si>
    <t>Max DSCR</t>
  </si>
  <si>
    <t>Loan Terms</t>
  </si>
  <si>
    <t>Sizing Summary</t>
  </si>
  <si>
    <t>Assumed Cap Rate</t>
  </si>
  <si>
    <t># Sized @ Min DSCR</t>
  </si>
  <si>
    <t># Sized @ Max LTV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</si>
</sst>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mm/dd/yy;@"/>
    <numFmt numFmtId="167" formatCode="&quot;$&quot;#,##0.00"/>
  </numFmts>
  <fonts count="17">
    <font>
      <sz val="11"/>
      <color theme="1"/>
      <name val="Calibri"/>
      <family val="2"/>
      <scheme val="minor"/>
    </font>
    <font>
      <sz val="11"/>
      <color theme="1"/>
      <name val="Calibri"/>
      <family val="2"/>
      <scheme val="minor"/>
    </font>
    <font>
      <b/>
      <sz val="11"/>
      <color theme="1"/>
      <name val="Calibri"/>
      <family val="2"/>
      <scheme val="minor"/>
    </font>
    <font>
      <b/>
      <sz val="14"/>
      <color theme="1"/>
      <name val="Helve"/>
    </font>
    <font>
      <b/>
      <sz val="11"/>
      <color theme="0"/>
      <name val="Helve"/>
    </font>
    <font>
      <b/>
      <sz val="11"/>
      <name val="Calibri"/>
      <family val="2"/>
      <scheme val="minor"/>
    </font>
    <font>
      <sz val="11"/>
      <name val="Calibri"/>
      <family val="2"/>
      <scheme val="minor"/>
    </font>
    <font>
      <b/>
      <sz val="22"/>
      <color theme="1"/>
      <name val="Calibri"/>
      <family val="2"/>
      <scheme val="minor"/>
    </font>
    <font>
      <b/>
      <u/>
      <sz val="11"/>
      <color theme="1"/>
      <name val="Calibri"/>
      <family val="2"/>
      <scheme val="minor"/>
    </font>
    <font>
      <sz val="26"/>
      <color theme="1"/>
      <name val="Calibri"/>
      <family val="2"/>
      <scheme val="minor"/>
    </font>
    <font>
      <u/>
      <sz val="11"/>
      <color theme="1"/>
      <name val="Calibri"/>
      <family val="2"/>
      <scheme val="minor"/>
    </font>
    <font>
      <u/>
      <sz val="10"/>
      <color theme="1"/>
      <name val="Calibri"/>
      <family val="2"/>
      <scheme val="minor"/>
    </font>
    <font>
      <sz val="10"/>
      <color theme="1"/>
      <name val="Calibri"/>
      <family val="2"/>
      <scheme val="minor"/>
    </font>
    <font>
      <sz val="8"/>
      <color theme="1"/>
      <name val="Calibri"/>
      <family val="2"/>
      <scheme val="minor"/>
    </font>
    <font>
      <sz val="11"/>
      <color rgb="FF000000"/>
      <name val="Calibri"/>
      <family val="2"/>
    </font>
    <font>
      <b/>
      <sz val="11"/>
      <color theme="0"/>
      <name val="Calibri"/>
      <family val="2"/>
      <scheme val="minor"/>
    </font>
    <font>
      <sz val="11"/>
      <color theme="0"/>
      <name val="Calibri"/>
      <family val="2"/>
      <scheme val="minor"/>
    </font>
  </fonts>
  <fills count="8">
    <fill>
      <patternFill patternType="none"/>
    </fill>
    <fill>
      <patternFill patternType="gray125"/>
    </fill>
    <fill>
      <patternFill patternType="solid">
        <fgColor theme="9"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5"/>
      </patternFill>
    </fill>
    <fill>
      <patternFill patternType="solid">
        <fgColor theme="2" tint="-9.9978637043366805E-2"/>
        <bgColor indexed="64"/>
      </patternFill>
    </fill>
    <fill>
      <patternFill patternType="solid">
        <fgColor theme="7"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
      <left/>
      <right/>
      <top/>
      <bottom style="thick">
        <color theme="4"/>
      </bottom>
      <diagonal/>
    </border>
    <border>
      <left/>
      <right/>
      <top style="thick">
        <color theme="4" tint="0.39997558519241921"/>
      </top>
      <bottom/>
      <diagonal/>
    </border>
    <border>
      <left style="thick">
        <color theme="4"/>
      </left>
      <right/>
      <top style="thick">
        <color theme="4"/>
      </top>
      <bottom style="thick">
        <color theme="4" tint="0.39997558519241921"/>
      </bottom>
      <diagonal/>
    </border>
    <border>
      <left/>
      <right/>
      <top style="thick">
        <color theme="4"/>
      </top>
      <bottom style="thick">
        <color theme="4" tint="0.39997558519241921"/>
      </bottom>
      <diagonal/>
    </border>
    <border>
      <left/>
      <right style="thick">
        <color theme="4"/>
      </right>
      <top style="thick">
        <color theme="4"/>
      </top>
      <bottom style="thick">
        <color theme="4" tint="0.39997558519241921"/>
      </bottom>
      <diagonal/>
    </border>
    <border>
      <left/>
      <right style="thick">
        <color theme="4"/>
      </right>
      <top style="thick">
        <color theme="4" tint="0.39997558519241921"/>
      </top>
      <bottom/>
      <diagonal/>
    </border>
    <border>
      <left style="thick">
        <color theme="4"/>
      </left>
      <right/>
      <top/>
      <bottom/>
      <diagonal/>
    </border>
    <border>
      <left/>
      <right style="thick">
        <color theme="4"/>
      </right>
      <top/>
      <bottom/>
      <diagonal/>
    </border>
    <border>
      <left style="thick">
        <color theme="4"/>
      </left>
      <right/>
      <top/>
      <bottom style="thick">
        <color theme="4"/>
      </bottom>
      <diagonal/>
    </border>
    <border>
      <left/>
      <right style="thick">
        <color theme="4"/>
      </right>
      <top/>
      <bottom style="thick">
        <color theme="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style="thick">
        <color theme="4"/>
      </left>
      <right/>
      <top style="thick">
        <color theme="4"/>
      </top>
      <bottom/>
      <diagonal/>
    </border>
    <border>
      <left/>
      <right style="thick">
        <color theme="4"/>
      </right>
      <top style="thick">
        <color theme="4"/>
      </top>
      <bottom/>
      <diagonal/>
    </border>
    <border>
      <left/>
      <right/>
      <top style="thick">
        <color theme="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theme="4"/>
      </left>
      <right/>
      <top style="thick">
        <color theme="4" tint="0.399975585192419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6" fillId="5" borderId="0" applyNumberFormat="0" applyBorder="0" applyAlignment="0" applyProtection="0"/>
  </cellStyleXfs>
  <cellXfs count="322">
    <xf numFmtId="0" fontId="0" fillId="0" borderId="0" xfId="0"/>
    <xf numFmtId="14" fontId="0" fillId="0" borderId="0" xfId="0" applyNumberFormat="1"/>
    <xf numFmtId="10" fontId="0" fillId="0" borderId="0" xfId="0" applyNumberFormat="1"/>
    <xf numFmtId="9" fontId="0" fillId="0" borderId="0" xfId="0" applyNumberFormat="1"/>
    <xf numFmtId="164" fontId="12" fillId="0" borderId="0" xfId="0" applyNumberFormat="1" applyFont="1" applyFill="1" applyBorder="1" applyAlignment="1" applyProtection="1">
      <alignment horizontal="center" vertical="top" wrapText="1"/>
      <protection locked="0"/>
    </xf>
    <xf numFmtId="0" fontId="12" fillId="3" borderId="0" xfId="0" applyFont="1" applyFill="1" applyBorder="1" applyAlignment="1" applyProtection="1">
      <alignment vertical="top"/>
      <protection locked="0"/>
    </xf>
    <xf numFmtId="0" fontId="12" fillId="3" borderId="0" xfId="0" applyFont="1" applyFill="1" applyBorder="1" applyAlignment="1" applyProtection="1">
      <alignment horizontal="center" vertical="top"/>
      <protection locked="0"/>
    </xf>
    <xf numFmtId="0" fontId="12" fillId="3" borderId="25" xfId="0" quotePrefix="1" applyFont="1" applyFill="1" applyBorder="1" applyAlignment="1" applyProtection="1">
      <alignment vertical="top"/>
      <protection locked="0"/>
    </xf>
    <xf numFmtId="0" fontId="12" fillId="3" borderId="26" xfId="0" applyFont="1" applyFill="1" applyBorder="1" applyAlignment="1" applyProtection="1">
      <alignment vertical="top"/>
      <protection locked="0"/>
    </xf>
    <xf numFmtId="0" fontId="11" fillId="3" borderId="25" xfId="0" applyFont="1" applyFill="1" applyBorder="1" applyAlignment="1" applyProtection="1">
      <alignment vertical="top"/>
      <protection locked="0"/>
    </xf>
    <xf numFmtId="0" fontId="12" fillId="3" borderId="27" xfId="0" applyFont="1" applyFill="1" applyBorder="1" applyAlignment="1" applyProtection="1">
      <alignment horizontal="center" vertical="top"/>
      <protection locked="0"/>
    </xf>
    <xf numFmtId="0" fontId="12" fillId="3" borderId="19" xfId="0" applyFont="1" applyFill="1" applyBorder="1" applyAlignment="1" applyProtection="1">
      <alignment horizontal="center" vertical="top"/>
      <protection locked="0"/>
    </xf>
    <xf numFmtId="0" fontId="12" fillId="3" borderId="28" xfId="0" applyFont="1" applyFill="1" applyBorder="1" applyAlignment="1" applyProtection="1">
      <alignment horizontal="center" vertical="top"/>
      <protection locked="0"/>
    </xf>
    <xf numFmtId="10" fontId="0" fillId="0" borderId="0" xfId="1" applyNumberFormat="1" applyFont="1"/>
    <xf numFmtId="10" fontId="0" fillId="0" borderId="0" xfId="1" applyNumberFormat="1" applyFont="1" applyFill="1"/>
    <xf numFmtId="10" fontId="0" fillId="0" borderId="18" xfId="1" applyNumberFormat="1" applyFont="1" applyFill="1" applyBorder="1"/>
    <xf numFmtId="10" fontId="0" fillId="0" borderId="0" xfId="1" applyNumberFormat="1" applyFont="1" applyBorder="1"/>
    <xf numFmtId="0" fontId="15" fillId="0" borderId="0" xfId="4" applyFont="1" applyFill="1" applyAlignment="1">
      <alignment horizontal="center"/>
    </xf>
    <xf numFmtId="0" fontId="0" fillId="3" borderId="0" xfId="0" applyFill="1" applyProtection="1">
      <protection locked="0"/>
    </xf>
    <xf numFmtId="0" fontId="13" fillId="3" borderId="0" xfId="0" applyFont="1" applyFill="1" applyAlignment="1" applyProtection="1">
      <alignment horizontal="right" vertical="top"/>
      <protection locked="0"/>
    </xf>
    <xf numFmtId="0" fontId="0" fillId="3" borderId="32" xfId="0" applyFont="1" applyFill="1" applyBorder="1" applyProtection="1">
      <protection locked="0"/>
    </xf>
    <xf numFmtId="0" fontId="0" fillId="3" borderId="34" xfId="0" applyFill="1" applyBorder="1" applyProtection="1">
      <protection locked="0"/>
    </xf>
    <xf numFmtId="0" fontId="0" fillId="3" borderId="25" xfId="0" applyFont="1" applyFill="1" applyBorder="1" applyProtection="1">
      <protection locked="0"/>
    </xf>
    <xf numFmtId="0" fontId="0" fillId="3" borderId="0" xfId="0" applyFill="1" applyBorder="1" applyProtection="1">
      <protection locked="0"/>
    </xf>
    <xf numFmtId="0" fontId="0" fillId="3" borderId="25" xfId="0" applyFill="1" applyBorder="1" applyProtection="1">
      <protection locked="0"/>
    </xf>
    <xf numFmtId="0" fontId="0" fillId="3" borderId="19" xfId="0" applyFill="1" applyBorder="1" applyAlignment="1" applyProtection="1">
      <protection locked="0"/>
    </xf>
    <xf numFmtId="0" fontId="0" fillId="3" borderId="25" xfId="0" applyFont="1" applyFill="1" applyBorder="1" applyAlignment="1" applyProtection="1">
      <protection locked="0"/>
    </xf>
    <xf numFmtId="0" fontId="2" fillId="3" borderId="0" xfId="0" applyFont="1" applyFill="1" applyBorder="1" applyAlignment="1" applyProtection="1">
      <alignment wrapText="1"/>
      <protection locked="0"/>
    </xf>
    <xf numFmtId="0" fontId="0" fillId="3" borderId="27" xfId="0" applyFont="1" applyFill="1" applyBorder="1" applyAlignment="1" applyProtection="1">
      <protection locked="0"/>
    </xf>
    <xf numFmtId="0" fontId="0" fillId="3" borderId="0" xfId="0" applyFont="1" applyFill="1" applyBorder="1" applyProtection="1">
      <protection locked="0"/>
    </xf>
    <xf numFmtId="0" fontId="0" fillId="3" borderId="0" xfId="0" applyFont="1" applyFill="1" applyBorder="1" applyAlignment="1" applyProtection="1">
      <protection locked="0"/>
    </xf>
    <xf numFmtId="0" fontId="12" fillId="3" borderId="25" xfId="0" quotePrefix="1" applyFont="1" applyFill="1" applyBorder="1" applyAlignment="1" applyProtection="1">
      <alignment horizontal="left" vertical="center" wrapText="1"/>
      <protection locked="0"/>
    </xf>
    <xf numFmtId="0" fontId="12" fillId="3" borderId="0" xfId="0" quotePrefix="1" applyFont="1" applyFill="1" applyBorder="1" applyAlignment="1" applyProtection="1">
      <alignment horizontal="left" vertical="center" wrapText="1"/>
      <protection locked="0"/>
    </xf>
    <xf numFmtId="0" fontId="12" fillId="3" borderId="26" xfId="0" quotePrefix="1"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vertical="top" wrapText="1"/>
      <protection locked="0"/>
    </xf>
    <xf numFmtId="0" fontId="12" fillId="3" borderId="26" xfId="0" applyFont="1" applyFill="1" applyBorder="1" applyAlignment="1" applyProtection="1">
      <alignment horizontal="left" vertical="top" wrapText="1"/>
      <protection locked="0"/>
    </xf>
    <xf numFmtId="0" fontId="2" fillId="3" borderId="25" xfId="0"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top" wrapText="1"/>
      <protection locked="0"/>
    </xf>
    <xf numFmtId="0" fontId="2" fillId="3" borderId="26" xfId="0" applyFont="1" applyFill="1" applyBorder="1" applyAlignment="1" applyProtection="1">
      <alignment horizontal="center" vertical="top" wrapText="1"/>
      <protection locked="0"/>
    </xf>
    <xf numFmtId="0" fontId="0" fillId="3" borderId="26" xfId="0" applyFill="1" applyBorder="1" applyProtection="1">
      <protection locked="0"/>
    </xf>
    <xf numFmtId="0" fontId="13" fillId="3" borderId="0" xfId="0" applyFont="1" applyFill="1" applyAlignment="1" applyProtection="1">
      <alignment vertical="top" wrapText="1"/>
      <protection locked="0"/>
    </xf>
    <xf numFmtId="0" fontId="0" fillId="3" borderId="25" xfId="0" applyFont="1" applyFill="1" applyBorder="1" applyAlignment="1" applyProtection="1">
      <alignment vertical="top" wrapText="1"/>
      <protection locked="0"/>
    </xf>
    <xf numFmtId="0" fontId="0" fillId="3" borderId="27"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2" fillId="3" borderId="0" xfId="0" applyFont="1" applyFill="1" applyBorder="1" applyAlignment="1" applyProtection="1">
      <alignment vertical="top" wrapText="1"/>
      <protection locked="0"/>
    </xf>
    <xf numFmtId="0" fontId="0" fillId="3" borderId="0" xfId="0" applyFill="1" applyBorder="1" applyAlignment="1" applyProtection="1">
      <protection locked="0"/>
    </xf>
    <xf numFmtId="0" fontId="2" fillId="3" borderId="34" xfId="0" applyFont="1" applyFill="1" applyBorder="1" applyAlignment="1" applyProtection="1">
      <protection locked="0"/>
    </xf>
    <xf numFmtId="0" fontId="2" fillId="3" borderId="0" xfId="0" applyFont="1" applyFill="1" applyBorder="1" applyAlignment="1" applyProtection="1">
      <protection locked="0"/>
    </xf>
    <xf numFmtId="0" fontId="0" fillId="3" borderId="19" xfId="0" applyFont="1" applyFill="1" applyBorder="1" applyAlignment="1" applyProtection="1">
      <protection locked="0"/>
    </xf>
    <xf numFmtId="0" fontId="0" fillId="0" borderId="0" xfId="1" applyNumberFormat="1" applyFont="1"/>
    <xf numFmtId="14" fontId="0" fillId="0" borderId="0" xfId="1" applyNumberFormat="1" applyFont="1"/>
    <xf numFmtId="0" fontId="13" fillId="3" borderId="0" xfId="0" applyFont="1" applyFill="1" applyAlignment="1" applyProtection="1">
      <alignment horizontal="left" vertical="top" wrapText="1"/>
      <protection locked="0"/>
    </xf>
    <xf numFmtId="0" fontId="12" fillId="3" borderId="25" xfId="0" quotePrefix="1" applyFont="1" applyFill="1" applyBorder="1" applyAlignment="1" applyProtection="1">
      <alignment horizontal="left" vertical="top" wrapText="1"/>
      <protection locked="0"/>
    </xf>
    <xf numFmtId="0" fontId="0" fillId="3" borderId="27" xfId="0" applyFont="1" applyFill="1" applyBorder="1" applyAlignment="1" applyProtection="1">
      <alignment horizontal="left"/>
      <protection locked="0"/>
    </xf>
    <xf numFmtId="0" fontId="11" fillId="3" borderId="0" xfId="0" applyFont="1" applyFill="1" applyBorder="1" applyAlignment="1" applyProtection="1">
      <alignment horizontal="center" vertical="top" wrapText="1"/>
      <protection locked="0"/>
    </xf>
    <xf numFmtId="0" fontId="12" fillId="3" borderId="19" xfId="0" quotePrefix="1" applyFont="1" applyFill="1" applyBorder="1" applyAlignment="1" applyProtection="1">
      <alignment horizontal="left" vertical="top" wrapText="1"/>
      <protection locked="0"/>
    </xf>
    <xf numFmtId="0" fontId="0" fillId="0" borderId="0" xfId="0" applyProtection="1">
      <protection locked="0"/>
    </xf>
    <xf numFmtId="0" fontId="0" fillId="0" borderId="0" xfId="0" applyFill="1" applyProtection="1">
      <protection locked="0"/>
    </xf>
    <xf numFmtId="0" fontId="8" fillId="0" borderId="11" xfId="0" applyFont="1" applyBorder="1" applyAlignment="1" applyProtection="1">
      <protection locked="0"/>
    </xf>
    <xf numFmtId="0" fontId="0" fillId="0" borderId="0" xfId="0" applyAlignment="1" applyProtection="1">
      <protection locked="0"/>
    </xf>
    <xf numFmtId="0" fontId="0" fillId="0" borderId="0" xfId="0" applyBorder="1" applyProtection="1">
      <protection locked="0"/>
    </xf>
    <xf numFmtId="0" fontId="10" fillId="0" borderId="0" xfId="0" applyFont="1" applyProtection="1">
      <protection locked="0"/>
    </xf>
    <xf numFmtId="0" fontId="3" fillId="0" borderId="0" xfId="0" applyFont="1" applyFill="1" applyBorder="1" applyAlignment="1" applyProtection="1">
      <protection locked="0"/>
    </xf>
    <xf numFmtId="0" fontId="2" fillId="0" borderId="0" xfId="0" applyFont="1" applyFill="1" applyBorder="1" applyAlignment="1" applyProtection="1">
      <alignment horizontal="left"/>
      <protection locked="0"/>
    </xf>
    <xf numFmtId="9" fontId="0" fillId="0" borderId="0" xfId="0" applyNumberFormat="1" applyFill="1" applyProtection="1">
      <protection locked="0"/>
    </xf>
    <xf numFmtId="166" fontId="0" fillId="0" borderId="0" xfId="0" applyNumberFormat="1" applyFont="1" applyFill="1" applyBorder="1" applyAlignment="1" applyProtection="1">
      <alignment horizontal="left"/>
      <protection locked="0"/>
    </xf>
    <xf numFmtId="9" fontId="0" fillId="0" borderId="0" xfId="0" applyNumberFormat="1" applyProtection="1">
      <protection locked="0"/>
    </xf>
    <xf numFmtId="0" fontId="16" fillId="0" borderId="0" xfId="0" applyFont="1" applyProtection="1">
      <protection locked="0"/>
    </xf>
    <xf numFmtId="0" fontId="0" fillId="7" borderId="2" xfId="0" applyFont="1" applyFill="1" applyBorder="1" applyProtection="1">
      <protection locked="0"/>
    </xf>
    <xf numFmtId="0" fontId="0" fillId="7" borderId="1" xfId="0" applyFont="1" applyFill="1" applyBorder="1" applyProtection="1">
      <protection locked="0"/>
    </xf>
    <xf numFmtId="17" fontId="0" fillId="7" borderId="1" xfId="0" applyNumberFormat="1" applyFont="1" applyFill="1" applyBorder="1" applyAlignment="1" applyProtection="1">
      <alignment horizontal="left"/>
      <protection locked="0"/>
    </xf>
    <xf numFmtId="2" fontId="0" fillId="6" borderId="1" xfId="0" applyNumberFormat="1" applyFont="1" applyFill="1" applyBorder="1" applyAlignment="1" applyProtection="1">
      <alignment horizontal="left"/>
      <protection locked="0"/>
    </xf>
    <xf numFmtId="164" fontId="0" fillId="7" borderId="1" xfId="0" applyNumberFormat="1" applyFont="1" applyFill="1" applyBorder="1" applyAlignment="1" applyProtection="1">
      <alignment horizontal="left"/>
      <protection locked="0"/>
    </xf>
    <xf numFmtId="6" fontId="0" fillId="7" borderId="1" xfId="0" applyNumberFormat="1" applyFont="1" applyFill="1" applyBorder="1" applyAlignment="1" applyProtection="1">
      <alignment horizontal="left"/>
      <protection locked="0"/>
    </xf>
    <xf numFmtId="9" fontId="0" fillId="6" borderId="1" xfId="0" applyNumberFormat="1" applyFont="1" applyFill="1" applyBorder="1" applyAlignment="1" applyProtection="1">
      <alignment horizontal="left"/>
      <protection locked="0"/>
    </xf>
    <xf numFmtId="43" fontId="0" fillId="7" borderId="1" xfId="2" applyNumberFormat="1" applyFont="1" applyFill="1" applyBorder="1" applyAlignment="1" applyProtection="1">
      <alignment horizontal="left"/>
      <protection locked="0"/>
    </xf>
    <xf numFmtId="9" fontId="0" fillId="7" borderId="1" xfId="1" applyNumberFormat="1" applyFont="1" applyFill="1" applyBorder="1" applyAlignment="1" applyProtection="1">
      <alignment horizontal="left"/>
      <protection locked="0"/>
    </xf>
    <xf numFmtId="164" fontId="0" fillId="6" borderId="1" xfId="3" applyNumberFormat="1" applyFont="1" applyFill="1" applyBorder="1" applyAlignment="1" applyProtection="1">
      <alignment horizontal="left"/>
      <protection locked="0"/>
    </xf>
    <xf numFmtId="10" fontId="0" fillId="6" borderId="1" xfId="1" applyNumberFormat="1" applyFont="1" applyFill="1" applyBorder="1" applyAlignment="1" applyProtection="1">
      <alignment horizontal="left"/>
      <protection locked="0"/>
    </xf>
    <xf numFmtId="0" fontId="0" fillId="7" borderId="1" xfId="0" applyFont="1" applyFill="1" applyBorder="1" applyAlignment="1" applyProtection="1">
      <alignment horizontal="left"/>
      <protection locked="0"/>
    </xf>
    <xf numFmtId="9" fontId="0" fillId="6" borderId="1" xfId="1" applyFont="1" applyFill="1" applyBorder="1" applyAlignment="1" applyProtection="1">
      <alignment horizontal="left"/>
      <protection locked="0"/>
    </xf>
    <xf numFmtId="0" fontId="0" fillId="7" borderId="1" xfId="1" applyNumberFormat="1" applyFont="1" applyFill="1" applyBorder="1" applyAlignment="1" applyProtection="1">
      <alignment horizontal="left"/>
      <protection locked="0"/>
    </xf>
    <xf numFmtId="0" fontId="0" fillId="7" borderId="49" xfId="0" applyFont="1" applyFill="1" applyBorder="1" applyProtection="1">
      <protection locked="0"/>
    </xf>
    <xf numFmtId="0" fontId="0" fillId="7" borderId="50" xfId="0" applyFont="1" applyFill="1" applyBorder="1" applyProtection="1">
      <protection locked="0"/>
    </xf>
    <xf numFmtId="17" fontId="0" fillId="7" borderId="50" xfId="0" applyNumberFormat="1" applyFont="1" applyFill="1" applyBorder="1" applyAlignment="1" applyProtection="1">
      <alignment horizontal="left"/>
      <protection locked="0"/>
    </xf>
    <xf numFmtId="2" fontId="0" fillId="6" borderId="50" xfId="0" applyNumberFormat="1" applyFont="1" applyFill="1" applyBorder="1" applyAlignment="1" applyProtection="1">
      <alignment horizontal="left"/>
      <protection locked="0"/>
    </xf>
    <xf numFmtId="164" fontId="0" fillId="7" borderId="50" xfId="0" applyNumberFormat="1" applyFont="1" applyFill="1" applyBorder="1" applyAlignment="1" applyProtection="1">
      <alignment horizontal="left"/>
      <protection locked="0"/>
    </xf>
    <xf numFmtId="6" fontId="0" fillId="7" borderId="50" xfId="0" applyNumberFormat="1" applyFont="1" applyFill="1" applyBorder="1" applyAlignment="1" applyProtection="1">
      <alignment horizontal="left"/>
      <protection locked="0"/>
    </xf>
    <xf numFmtId="9" fontId="0" fillId="6" borderId="50" xfId="0" applyNumberFormat="1" applyFont="1" applyFill="1" applyBorder="1" applyAlignment="1" applyProtection="1">
      <alignment horizontal="left"/>
      <protection locked="0"/>
    </xf>
    <xf numFmtId="43" fontId="0" fillId="7" borderId="50" xfId="2" applyNumberFormat="1" applyFont="1" applyFill="1" applyBorder="1" applyAlignment="1" applyProtection="1">
      <alignment horizontal="left"/>
      <protection locked="0"/>
    </xf>
    <xf numFmtId="9" fontId="0" fillId="7" borderId="50" xfId="1" applyNumberFormat="1" applyFont="1" applyFill="1" applyBorder="1" applyAlignment="1" applyProtection="1">
      <alignment horizontal="left"/>
      <protection locked="0"/>
    </xf>
    <xf numFmtId="164" fontId="0" fillId="6" borderId="50" xfId="3" applyNumberFormat="1" applyFont="1" applyFill="1" applyBorder="1" applyAlignment="1" applyProtection="1">
      <alignment horizontal="left"/>
      <protection locked="0"/>
    </xf>
    <xf numFmtId="10" fontId="0" fillId="6" borderId="50" xfId="1" applyNumberFormat="1" applyFont="1" applyFill="1" applyBorder="1" applyAlignment="1" applyProtection="1">
      <alignment horizontal="left"/>
      <protection locked="0"/>
    </xf>
    <xf numFmtId="0" fontId="0" fillId="7" borderId="50" xfId="0" applyFont="1" applyFill="1" applyBorder="1" applyAlignment="1" applyProtection="1">
      <alignment horizontal="left"/>
      <protection locked="0"/>
    </xf>
    <xf numFmtId="9" fontId="0" fillId="6" borderId="50" xfId="1" applyFont="1" applyFill="1" applyBorder="1" applyAlignment="1" applyProtection="1">
      <alignment horizontal="left"/>
      <protection locked="0"/>
    </xf>
    <xf numFmtId="0" fontId="0" fillId="7" borderId="50" xfId="1" applyNumberFormat="1" applyFont="1" applyFill="1" applyBorder="1" applyAlignment="1" applyProtection="1">
      <alignment horizontal="left"/>
      <protection locked="0"/>
    </xf>
    <xf numFmtId="0" fontId="2" fillId="0" borderId="3" xfId="0" applyFont="1" applyFill="1" applyBorder="1" applyProtection="1">
      <protection locked="0"/>
    </xf>
    <xf numFmtId="0" fontId="2" fillId="0" borderId="4" xfId="0" applyFont="1" applyBorder="1" applyAlignment="1" applyProtection="1">
      <alignment horizontal="center"/>
      <protection locked="0"/>
    </xf>
    <xf numFmtId="10" fontId="2" fillId="0" borderId="4" xfId="1" applyNumberFormat="1" applyFont="1" applyFill="1" applyBorder="1" applyAlignment="1" applyProtection="1">
      <alignment horizontal="center"/>
      <protection locked="0"/>
    </xf>
    <xf numFmtId="0" fontId="0" fillId="0" borderId="11" xfId="0" applyBorder="1" applyProtection="1"/>
    <xf numFmtId="0" fontId="0" fillId="0" borderId="0" xfId="0" applyBorder="1" applyProtection="1"/>
    <xf numFmtId="0" fontId="0" fillId="0" borderId="12" xfId="0" applyBorder="1" applyProtection="1"/>
    <xf numFmtId="0" fontId="0" fillId="0" borderId="13" xfId="0" applyBorder="1" applyProtection="1"/>
    <xf numFmtId="0" fontId="0" fillId="0" borderId="14" xfId="0" applyBorder="1" applyProtection="1"/>
    <xf numFmtId="0" fontId="0" fillId="0" borderId="15" xfId="0" applyBorder="1" applyProtection="1"/>
    <xf numFmtId="0" fontId="2" fillId="0" borderId="8" xfId="0" applyFont="1" applyFill="1" applyBorder="1" applyAlignment="1" applyProtection="1">
      <alignment horizontal="left"/>
    </xf>
    <xf numFmtId="0" fontId="0" fillId="0" borderId="10" xfId="0" applyFont="1" applyFill="1" applyBorder="1" applyAlignment="1" applyProtection="1">
      <alignment horizontal="left"/>
    </xf>
    <xf numFmtId="0" fontId="2" fillId="0" borderId="11" xfId="0" applyFont="1" applyFill="1" applyBorder="1" applyAlignment="1" applyProtection="1">
      <alignment horizontal="left"/>
    </xf>
    <xf numFmtId="0" fontId="0" fillId="0" borderId="0" xfId="0" applyFont="1" applyFill="1" applyBorder="1" applyAlignment="1" applyProtection="1">
      <alignment horizontal="left"/>
    </xf>
    <xf numFmtId="0" fontId="2" fillId="0" borderId="0" xfId="0" applyFont="1" applyFill="1" applyBorder="1" applyAlignment="1" applyProtection="1">
      <alignment horizontal="left"/>
    </xf>
    <xf numFmtId="0" fontId="0" fillId="0" borderId="12" xfId="0" applyFont="1" applyFill="1" applyBorder="1" applyAlignment="1" applyProtection="1">
      <alignment horizontal="left"/>
    </xf>
    <xf numFmtId="0" fontId="2" fillId="0" borderId="11" xfId="0" applyFont="1" applyFill="1" applyBorder="1" applyProtection="1"/>
    <xf numFmtId="9" fontId="0" fillId="0" borderId="12" xfId="1" applyFont="1" applyFill="1" applyBorder="1" applyAlignment="1" applyProtection="1">
      <alignment horizontal="left"/>
    </xf>
    <xf numFmtId="6" fontId="0" fillId="0" borderId="0" xfId="0" applyNumberFormat="1" applyFont="1" applyFill="1" applyBorder="1" applyAlignment="1" applyProtection="1">
      <alignment horizontal="left"/>
    </xf>
    <xf numFmtId="0" fontId="5" fillId="0" borderId="0" xfId="0" applyFont="1" applyFill="1" applyBorder="1" applyAlignment="1" applyProtection="1">
      <alignment horizontal="left"/>
    </xf>
    <xf numFmtId="0" fontId="5" fillId="0" borderId="11" xfId="0" applyFont="1" applyFill="1" applyBorder="1" applyProtection="1"/>
    <xf numFmtId="10" fontId="0" fillId="0" borderId="0" xfId="1" applyNumberFormat="1" applyFont="1" applyFill="1" applyBorder="1" applyAlignment="1" applyProtection="1">
      <alignment horizontal="left"/>
    </xf>
    <xf numFmtId="10" fontId="2" fillId="0" borderId="10" xfId="1" applyNumberFormat="1" applyFont="1" applyFill="1" applyBorder="1" applyAlignment="1" applyProtection="1">
      <alignment horizontal="left"/>
    </xf>
    <xf numFmtId="0" fontId="2" fillId="0" borderId="13" xfId="0" applyFont="1" applyFill="1" applyBorder="1" applyAlignment="1" applyProtection="1">
      <alignment horizontal="left"/>
    </xf>
    <xf numFmtId="2" fontId="0" fillId="0" borderId="14" xfId="0" applyNumberFormat="1" applyFont="1" applyFill="1" applyBorder="1" applyAlignment="1" applyProtection="1">
      <alignment horizontal="left"/>
    </xf>
    <xf numFmtId="10" fontId="2" fillId="0" borderId="15" xfId="1" applyNumberFormat="1" applyFont="1" applyFill="1" applyBorder="1" applyAlignment="1" applyProtection="1">
      <alignment horizontal="left"/>
    </xf>
    <xf numFmtId="6" fontId="6" fillId="0" borderId="1" xfId="0" applyNumberFormat="1" applyFont="1" applyFill="1" applyBorder="1" applyAlignment="1" applyProtection="1">
      <alignment horizontal="left"/>
    </xf>
    <xf numFmtId="6" fontId="6" fillId="0" borderId="50" xfId="0" applyNumberFormat="1" applyFont="1" applyFill="1" applyBorder="1" applyAlignment="1" applyProtection="1">
      <alignment horizontal="left"/>
    </xf>
    <xf numFmtId="167" fontId="0" fillId="0" borderId="1" xfId="0" applyNumberFormat="1" applyFont="1" applyFill="1" applyBorder="1" applyAlignment="1" applyProtection="1">
      <alignment horizontal="left"/>
    </xf>
    <xf numFmtId="164" fontId="0" fillId="0" borderId="1" xfId="0" applyNumberFormat="1" applyFont="1" applyFill="1" applyBorder="1" applyAlignment="1" applyProtection="1">
      <alignment horizontal="left"/>
    </xf>
    <xf numFmtId="167" fontId="0" fillId="0" borderId="50" xfId="0" applyNumberFormat="1" applyFont="1" applyFill="1" applyBorder="1" applyAlignment="1" applyProtection="1">
      <alignment horizontal="left"/>
    </xf>
    <xf numFmtId="164" fontId="0" fillId="0" borderId="50" xfId="0" applyNumberFormat="1" applyFont="1" applyFill="1" applyBorder="1" applyAlignment="1" applyProtection="1">
      <alignment horizontal="left"/>
    </xf>
    <xf numFmtId="10" fontId="0" fillId="0" borderId="1" xfId="1" applyNumberFormat="1" applyFont="1" applyFill="1" applyBorder="1" applyAlignment="1" applyProtection="1">
      <alignment horizontal="left"/>
    </xf>
    <xf numFmtId="10" fontId="0" fillId="0" borderId="16" xfId="1" applyNumberFormat="1" applyFont="1" applyFill="1" applyBorder="1" applyAlignment="1" applyProtection="1">
      <alignment horizontal="left"/>
    </xf>
    <xf numFmtId="10" fontId="0" fillId="0" borderId="50" xfId="1" applyNumberFormat="1" applyFont="1" applyFill="1" applyBorder="1" applyAlignment="1" applyProtection="1">
      <alignment horizontal="left"/>
    </xf>
    <xf numFmtId="10" fontId="0" fillId="0" borderId="51" xfId="1" applyNumberFormat="1" applyFont="1" applyFill="1" applyBorder="1" applyAlignment="1" applyProtection="1">
      <alignment horizontal="left"/>
    </xf>
    <xf numFmtId="0" fontId="2" fillId="0" borderId="3" xfId="0" applyFont="1" applyFill="1" applyBorder="1" applyProtection="1"/>
    <xf numFmtId="0" fontId="2" fillId="0" borderId="4" xfId="0" applyFont="1" applyBorder="1" applyAlignment="1" applyProtection="1">
      <alignment horizontal="center"/>
    </xf>
    <xf numFmtId="2" fontId="2" fillId="0" borderId="4" xfId="0" applyNumberFormat="1" applyFont="1" applyFill="1" applyBorder="1" applyAlignment="1" applyProtection="1">
      <alignment horizontal="right"/>
    </xf>
    <xf numFmtId="164" fontId="2" fillId="0" borderId="4" xfId="1" applyNumberFormat="1" applyFont="1" applyFill="1" applyBorder="1" applyAlignment="1" applyProtection="1">
      <alignment horizontal="center"/>
    </xf>
    <xf numFmtId="10" fontId="2" fillId="0" borderId="4" xfId="1" applyNumberFormat="1" applyFont="1" applyFill="1" applyBorder="1" applyAlignment="1" applyProtection="1">
      <alignment horizontal="center"/>
    </xf>
    <xf numFmtId="2" fontId="2" fillId="0" borderId="4" xfId="1" applyNumberFormat="1" applyFont="1" applyFill="1" applyBorder="1" applyAlignment="1" applyProtection="1">
      <alignment horizontal="center"/>
    </xf>
    <xf numFmtId="0" fontId="2" fillId="0" borderId="4" xfId="1" applyNumberFormat="1" applyFont="1" applyFill="1" applyBorder="1" applyAlignment="1" applyProtection="1">
      <alignment horizontal="center"/>
    </xf>
    <xf numFmtId="9" fontId="2" fillId="0" borderId="4" xfId="1" applyFont="1" applyBorder="1" applyAlignment="1" applyProtection="1">
      <alignment horizontal="center"/>
    </xf>
    <xf numFmtId="0" fontId="2" fillId="0" borderId="4" xfId="1" applyNumberFormat="1" applyFont="1" applyBorder="1" applyAlignment="1" applyProtection="1">
      <alignment horizontal="center"/>
    </xf>
    <xf numFmtId="9" fontId="2" fillId="0" borderId="4" xfId="1" applyNumberFormat="1" applyFont="1" applyBorder="1" applyProtection="1"/>
    <xf numFmtId="0" fontId="2" fillId="0" borderId="4" xfId="1" applyNumberFormat="1" applyFont="1" applyBorder="1" applyProtection="1"/>
    <xf numFmtId="10" fontId="2" fillId="0" borderId="4" xfId="1" applyNumberFormat="1" applyFont="1" applyBorder="1" applyProtection="1"/>
    <xf numFmtId="10" fontId="2" fillId="0" borderId="17" xfId="1" applyNumberFormat="1" applyFont="1" applyBorder="1" applyProtection="1"/>
    <xf numFmtId="0" fontId="0" fillId="0" borderId="0" xfId="0" applyFill="1" applyBorder="1" applyProtection="1">
      <protection locked="0"/>
    </xf>
    <xf numFmtId="0" fontId="4" fillId="0" borderId="0" xfId="0" applyFont="1" applyFill="1" applyBorder="1" applyAlignment="1" applyProtection="1">
      <protection locked="0"/>
    </xf>
    <xf numFmtId="0" fontId="2" fillId="7" borderId="8" xfId="0" applyFont="1" applyFill="1" applyBorder="1" applyAlignment="1" applyProtection="1">
      <alignment horizontal="left"/>
      <protection locked="0"/>
    </xf>
    <xf numFmtId="0" fontId="0" fillId="7" borderId="10" xfId="0" applyFont="1" applyFill="1" applyBorder="1" applyAlignment="1" applyProtection="1">
      <alignment horizontal="left"/>
      <protection locked="0"/>
    </xf>
    <xf numFmtId="0" fontId="2" fillId="0" borderId="11"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0" xfId="0" applyFont="1" applyProtection="1">
      <protection locked="0"/>
    </xf>
    <xf numFmtId="6" fontId="0" fillId="0" borderId="0" xfId="0" applyNumberFormat="1" applyAlignment="1" applyProtection="1">
      <alignment horizontal="left"/>
      <protection locked="0"/>
    </xf>
    <xf numFmtId="0" fontId="2" fillId="7" borderId="11" xfId="0" applyFont="1" applyFill="1" applyBorder="1" applyProtection="1">
      <protection locked="0"/>
    </xf>
    <xf numFmtId="10" fontId="0" fillId="7" borderId="12" xfId="0" applyNumberFormat="1" applyFill="1" applyBorder="1" applyAlignment="1" applyProtection="1">
      <alignment horizontal="left"/>
      <protection locked="0"/>
    </xf>
    <xf numFmtId="9" fontId="0" fillId="0" borderId="2" xfId="0" applyNumberFormat="1" applyFill="1" applyBorder="1" applyAlignment="1" applyProtection="1">
      <alignment horizontal="left"/>
      <protection locked="0"/>
    </xf>
    <xf numFmtId="10" fontId="0" fillId="7" borderId="1" xfId="0" applyNumberFormat="1" applyFill="1" applyBorder="1" applyAlignment="1" applyProtection="1">
      <alignment horizontal="left"/>
      <protection locked="0"/>
    </xf>
    <xf numFmtId="0" fontId="0" fillId="0" borderId="1" xfId="0" applyFill="1" applyBorder="1" applyAlignment="1" applyProtection="1">
      <alignment horizontal="left"/>
      <protection locked="0"/>
    </xf>
    <xf numFmtId="10" fontId="0" fillId="7" borderId="16" xfId="0" applyNumberFormat="1" applyFill="1" applyBorder="1" applyAlignment="1" applyProtection="1">
      <alignment horizontal="left"/>
      <protection locked="0"/>
    </xf>
    <xf numFmtId="0" fontId="2" fillId="7" borderId="11" xfId="0" applyFont="1" applyFill="1" applyBorder="1" applyAlignment="1" applyProtection="1">
      <alignment horizontal="left"/>
      <protection locked="0"/>
    </xf>
    <xf numFmtId="10" fontId="0" fillId="7" borderId="12" xfId="0" applyNumberFormat="1" applyFont="1" applyFill="1" applyBorder="1" applyAlignment="1" applyProtection="1">
      <alignment horizontal="left"/>
      <protection locked="0"/>
    </xf>
    <xf numFmtId="0" fontId="0" fillId="7" borderId="12" xfId="0" applyFont="1" applyFill="1" applyBorder="1" applyAlignment="1" applyProtection="1">
      <alignment horizontal="left"/>
      <protection locked="0"/>
    </xf>
    <xf numFmtId="0" fontId="5" fillId="7" borderId="11" xfId="0" applyFont="1" applyFill="1" applyBorder="1" applyProtection="1">
      <protection locked="0"/>
    </xf>
    <xf numFmtId="0" fontId="2" fillId="7" borderId="13" xfId="0" applyFont="1" applyFill="1" applyBorder="1" applyAlignment="1" applyProtection="1">
      <alignment horizontal="left"/>
      <protection locked="0"/>
    </xf>
    <xf numFmtId="10" fontId="0" fillId="7" borderId="15" xfId="0" applyNumberFormat="1" applyFill="1" applyBorder="1" applyAlignment="1" applyProtection="1">
      <alignment horizontal="left"/>
      <protection locked="0"/>
    </xf>
    <xf numFmtId="14" fontId="2" fillId="0" borderId="0" xfId="0" applyNumberFormat="1" applyFont="1" applyProtection="1">
      <protection locked="0"/>
    </xf>
    <xf numFmtId="0" fontId="0" fillId="0" borderId="0" xfId="0" applyAlignment="1" applyProtection="1">
      <alignment horizontal="left"/>
      <protection locked="0"/>
    </xf>
    <xf numFmtId="6" fontId="0" fillId="6" borderId="1" xfId="0" applyNumberFormat="1" applyFont="1" applyFill="1" applyBorder="1" applyAlignment="1" applyProtection="1">
      <alignment horizontal="left"/>
      <protection locked="0"/>
    </xf>
    <xf numFmtId="43" fontId="0" fillId="6" borderId="1" xfId="2" applyNumberFormat="1" applyFont="1" applyFill="1" applyBorder="1" applyAlignment="1" applyProtection="1">
      <alignment horizontal="left"/>
      <protection locked="0"/>
    </xf>
    <xf numFmtId="6" fontId="0" fillId="6" borderId="50" xfId="0" applyNumberFormat="1" applyFont="1" applyFill="1" applyBorder="1" applyAlignment="1" applyProtection="1">
      <alignment horizontal="left"/>
      <protection locked="0"/>
    </xf>
    <xf numFmtId="10" fontId="0" fillId="7" borderId="50" xfId="2" applyNumberFormat="1" applyFont="1" applyFill="1" applyBorder="1" applyAlignment="1" applyProtection="1">
      <alignment horizontal="left"/>
      <protection locked="0"/>
    </xf>
    <xf numFmtId="43" fontId="0" fillId="6" borderId="50" xfId="2" applyNumberFormat="1" applyFont="1" applyFill="1" applyBorder="1" applyAlignment="1" applyProtection="1">
      <alignment horizontal="left"/>
      <protection locked="0"/>
    </xf>
    <xf numFmtId="10" fontId="0" fillId="7" borderId="50" xfId="1" applyNumberFormat="1" applyFont="1" applyFill="1" applyBorder="1" applyAlignment="1" applyProtection="1">
      <alignment horizontal="left"/>
      <protection locked="0"/>
    </xf>
    <xf numFmtId="6" fontId="2" fillId="0" borderId="4" xfId="0" applyNumberFormat="1" applyFont="1" applyFill="1" applyBorder="1" applyAlignment="1" applyProtection="1">
      <alignment horizontal="right"/>
      <protection locked="0"/>
    </xf>
    <xf numFmtId="43" fontId="2" fillId="0" borderId="4" xfId="2" applyNumberFormat="1" applyFont="1" applyFill="1" applyBorder="1" applyAlignment="1" applyProtection="1">
      <alignment horizontal="center"/>
      <protection locked="0"/>
    </xf>
    <xf numFmtId="9" fontId="2" fillId="0" borderId="17" xfId="1" applyFont="1" applyBorder="1" applyAlignment="1" applyProtection="1">
      <alignment horizontal="center"/>
      <protection locked="0"/>
    </xf>
    <xf numFmtId="9" fontId="0" fillId="0" borderId="0" xfId="1" applyFont="1" applyProtection="1">
      <protection locked="0"/>
    </xf>
    <xf numFmtId="164" fontId="0" fillId="0" borderId="0" xfId="0" applyNumberFormat="1" applyFill="1" applyBorder="1" applyAlignment="1" applyProtection="1">
      <alignment horizontal="center"/>
      <protection locked="0"/>
    </xf>
    <xf numFmtId="165" fontId="0" fillId="0" borderId="0" xfId="1" applyNumberFormat="1" applyFont="1" applyProtection="1">
      <protection locked="0"/>
    </xf>
    <xf numFmtId="0" fontId="0" fillId="0" borderId="14" xfId="0" applyFont="1" applyFill="1" applyBorder="1" applyAlignment="1" applyProtection="1">
      <alignment horizontal="left"/>
    </xf>
    <xf numFmtId="0" fontId="0" fillId="0" borderId="2" xfId="0" applyFont="1" applyFill="1" applyBorder="1" applyAlignment="1" applyProtection="1">
      <alignment horizontal="left"/>
    </xf>
    <xf numFmtId="0" fontId="0" fillId="0" borderId="1" xfId="0" applyFont="1" applyFill="1" applyBorder="1" applyAlignment="1" applyProtection="1">
      <alignment horizontal="left"/>
    </xf>
    <xf numFmtId="17" fontId="0" fillId="0" borderId="1" xfId="0" applyNumberFormat="1" applyFont="1" applyFill="1" applyBorder="1" applyAlignment="1" applyProtection="1">
      <alignment horizontal="left"/>
    </xf>
    <xf numFmtId="6" fontId="0" fillId="0" borderId="1" xfId="0" applyNumberFormat="1" applyFont="1" applyFill="1" applyBorder="1" applyAlignment="1" applyProtection="1">
      <alignment horizontal="left"/>
    </xf>
    <xf numFmtId="0" fontId="0" fillId="0" borderId="49" xfId="0" applyFont="1" applyFill="1" applyBorder="1" applyAlignment="1" applyProtection="1">
      <alignment horizontal="left"/>
    </xf>
    <xf numFmtId="0" fontId="0" fillId="0" borderId="50" xfId="0" applyFont="1" applyFill="1" applyBorder="1" applyAlignment="1" applyProtection="1">
      <alignment horizontal="left"/>
    </xf>
    <xf numFmtId="17" fontId="0" fillId="0" borderId="50" xfId="0" applyNumberFormat="1" applyFont="1" applyFill="1" applyBorder="1" applyAlignment="1" applyProtection="1">
      <alignment horizontal="left"/>
    </xf>
    <xf numFmtId="6" fontId="0" fillId="0" borderId="50" xfId="0" applyNumberFormat="1" applyFont="1" applyFill="1" applyBorder="1" applyAlignment="1" applyProtection="1">
      <alignment horizontal="left"/>
    </xf>
    <xf numFmtId="10" fontId="6" fillId="0" borderId="1" xfId="1" applyNumberFormat="1" applyFont="1" applyFill="1" applyBorder="1" applyAlignment="1" applyProtection="1">
      <alignment horizontal="left"/>
    </xf>
    <xf numFmtId="10" fontId="6" fillId="0" borderId="50" xfId="1" applyNumberFormat="1" applyFont="1" applyFill="1" applyBorder="1" applyAlignment="1" applyProtection="1">
      <alignment horizontal="left"/>
    </xf>
    <xf numFmtId="9" fontId="0" fillId="0" borderId="16" xfId="1" applyFont="1" applyFill="1" applyBorder="1" applyAlignment="1" applyProtection="1">
      <alignment horizontal="left"/>
    </xf>
    <xf numFmtId="9" fontId="0" fillId="0" borderId="51" xfId="1" applyFont="1" applyFill="1" applyBorder="1" applyAlignment="1" applyProtection="1">
      <alignment horizontal="left"/>
    </xf>
    <xf numFmtId="0" fontId="4" fillId="2" borderId="46" xfId="0" applyFont="1" applyFill="1" applyBorder="1" applyAlignment="1" applyProtection="1">
      <alignment vertical="center" wrapText="1"/>
      <protection locked="0"/>
    </xf>
    <xf numFmtId="0" fontId="4" fillId="2" borderId="45"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10" fontId="0" fillId="7" borderId="1" xfId="2" applyNumberFormat="1" applyFont="1" applyFill="1" applyBorder="1" applyAlignment="1" applyProtection="1">
      <alignment horizontal="left"/>
      <protection locked="0"/>
    </xf>
    <xf numFmtId="10" fontId="0" fillId="7" borderId="1" xfId="1" applyNumberFormat="1" applyFont="1" applyFill="1" applyBorder="1" applyAlignment="1" applyProtection="1">
      <alignment horizontal="left"/>
      <protection locked="0"/>
    </xf>
    <xf numFmtId="9" fontId="0" fillId="0" borderId="12" xfId="1" applyNumberFormat="1" applyFont="1" applyFill="1" applyBorder="1" applyAlignment="1" applyProtection="1">
      <alignment horizontal="left"/>
    </xf>
    <xf numFmtId="0" fontId="0" fillId="3" borderId="30" xfId="0" applyFont="1" applyFill="1" applyBorder="1" applyProtection="1">
      <protection locked="0"/>
    </xf>
    <xf numFmtId="0" fontId="0" fillId="0" borderId="9" xfId="0" applyFont="1" applyFill="1" applyBorder="1" applyAlignment="1" applyProtection="1">
      <alignment horizontal="left"/>
    </xf>
    <xf numFmtId="10" fontId="0" fillId="0" borderId="0" xfId="0" applyNumberFormat="1" applyFill="1" applyBorder="1" applyAlignment="1" applyProtection="1">
      <alignment horizontal="left"/>
    </xf>
    <xf numFmtId="10" fontId="0" fillId="0" borderId="0" xfId="0" applyNumberFormat="1" applyFont="1" applyFill="1" applyBorder="1" applyAlignment="1" applyProtection="1">
      <alignment horizontal="left"/>
    </xf>
    <xf numFmtId="10" fontId="0" fillId="0" borderId="14" xfId="0" applyNumberFormat="1" applyFill="1" applyBorder="1" applyAlignment="1" applyProtection="1">
      <alignment horizontal="left"/>
    </xf>
    <xf numFmtId="0" fontId="2" fillId="0" borderId="9" xfId="0" applyFont="1" applyFill="1" applyBorder="1" applyAlignment="1" applyProtection="1">
      <alignment horizontal="left"/>
    </xf>
    <xf numFmtId="0" fontId="0" fillId="0" borderId="13" xfId="0" applyBorder="1" applyProtection="1">
      <protection locked="0"/>
    </xf>
    <xf numFmtId="0" fontId="0" fillId="0" borderId="15" xfId="0" applyBorder="1" applyProtection="1">
      <protection locked="0"/>
    </xf>
    <xf numFmtId="0" fontId="2" fillId="0" borderId="8" xfId="0" applyFont="1" applyBorder="1" applyProtection="1"/>
    <xf numFmtId="0" fontId="2" fillId="0" borderId="11" xfId="0" applyFont="1" applyBorder="1" applyProtection="1"/>
    <xf numFmtId="43" fontId="0" fillId="0" borderId="12" xfId="0" applyNumberFormat="1" applyBorder="1" applyAlignment="1" applyProtection="1">
      <alignment horizontal="left"/>
    </xf>
    <xf numFmtId="9" fontId="0" fillId="0" borderId="12" xfId="0" applyNumberFormat="1" applyBorder="1" applyAlignment="1" applyProtection="1">
      <alignment horizontal="left"/>
    </xf>
    <xf numFmtId="0" fontId="0" fillId="0" borderId="12" xfId="0" applyBorder="1" applyAlignment="1" applyProtection="1">
      <alignment horizontal="left"/>
    </xf>
    <xf numFmtId="0" fontId="5" fillId="0" borderId="48" xfId="0" applyFont="1" applyBorder="1" applyAlignment="1" applyProtection="1">
      <alignment horizontal="center"/>
    </xf>
    <xf numFmtId="0" fontId="5" fillId="0" borderId="52" xfId="0" applyFont="1" applyBorder="1" applyAlignment="1" applyProtection="1">
      <alignment horizontal="center"/>
    </xf>
    <xf numFmtId="43" fontId="0" fillId="0" borderId="10" xfId="0" applyNumberFormat="1" applyBorder="1" applyAlignment="1" applyProtection="1"/>
    <xf numFmtId="0" fontId="2" fillId="4" borderId="21" xfId="0" applyFont="1" applyFill="1" applyBorder="1" applyAlignment="1" applyProtection="1">
      <alignment horizontal="center" wrapText="1"/>
      <protection locked="0"/>
    </xf>
    <xf numFmtId="0" fontId="2" fillId="4" borderId="22" xfId="0" applyFont="1" applyFill="1" applyBorder="1" applyAlignment="1" applyProtection="1">
      <alignment horizontal="center" wrapText="1"/>
      <protection locked="0"/>
    </xf>
    <xf numFmtId="0" fontId="2" fillId="4" borderId="23" xfId="0" applyFont="1" applyFill="1" applyBorder="1" applyAlignment="1" applyProtection="1">
      <alignment horizontal="center" wrapText="1"/>
      <protection locked="0"/>
    </xf>
    <xf numFmtId="0" fontId="0" fillId="3" borderId="25" xfId="0" applyFont="1" applyFill="1" applyBorder="1" applyAlignment="1" applyProtection="1">
      <alignment horizontal="left"/>
      <protection locked="0"/>
    </xf>
    <xf numFmtId="0" fontId="0" fillId="3" borderId="0" xfId="0" applyFont="1" applyFill="1" applyBorder="1" applyAlignment="1" applyProtection="1">
      <alignment horizontal="left"/>
      <protection locked="0"/>
    </xf>
    <xf numFmtId="0" fontId="0" fillId="3" borderId="27" xfId="0" applyFont="1" applyFill="1" applyBorder="1" applyAlignment="1" applyProtection="1">
      <alignment horizontal="left"/>
      <protection locked="0"/>
    </xf>
    <xf numFmtId="0" fontId="0" fillId="3" borderId="19" xfId="0" applyFont="1" applyFill="1" applyBorder="1" applyAlignment="1" applyProtection="1">
      <alignment horizontal="left"/>
      <protection locked="0"/>
    </xf>
    <xf numFmtId="0" fontId="0" fillId="3" borderId="19" xfId="0" applyFont="1" applyFill="1" applyBorder="1" applyAlignment="1" applyProtection="1">
      <alignment horizontal="left"/>
    </xf>
    <xf numFmtId="0" fontId="0" fillId="3" borderId="28" xfId="0" applyFont="1" applyFill="1" applyBorder="1" applyAlignment="1" applyProtection="1">
      <alignment horizontal="left"/>
    </xf>
    <xf numFmtId="164" fontId="0" fillId="3" borderId="0" xfId="0" applyNumberFormat="1" applyFont="1" applyFill="1" applyBorder="1" applyAlignment="1" applyProtection="1">
      <alignment horizontal="left"/>
    </xf>
    <xf numFmtId="164" fontId="0" fillId="3" borderId="26" xfId="0" applyNumberFormat="1" applyFont="1" applyFill="1" applyBorder="1" applyAlignment="1" applyProtection="1">
      <alignment horizontal="left"/>
    </xf>
    <xf numFmtId="0" fontId="0" fillId="7" borderId="0" xfId="0" applyFont="1" applyFill="1" applyBorder="1" applyAlignment="1" applyProtection="1">
      <alignment horizontal="left"/>
      <protection locked="0"/>
    </xf>
    <xf numFmtId="0" fontId="0" fillId="7" borderId="26" xfId="0" applyFont="1" applyFill="1" applyBorder="1" applyAlignment="1" applyProtection="1">
      <alignment horizontal="left"/>
      <protection locked="0"/>
    </xf>
    <xf numFmtId="9" fontId="0" fillId="3" borderId="0" xfId="0" applyNumberFormat="1" applyFont="1" applyFill="1" applyBorder="1" applyAlignment="1" applyProtection="1">
      <alignment horizontal="left"/>
    </xf>
    <xf numFmtId="0" fontId="0" fillId="3" borderId="0" xfId="0" applyFont="1" applyFill="1" applyBorder="1" applyAlignment="1" applyProtection="1">
      <alignment horizontal="left"/>
    </xf>
    <xf numFmtId="0" fontId="0" fillId="3" borderId="26" xfId="0" applyFont="1" applyFill="1" applyBorder="1" applyAlignment="1" applyProtection="1">
      <alignment horizontal="left"/>
    </xf>
    <xf numFmtId="0" fontId="2" fillId="4" borderId="29" xfId="0" applyFont="1" applyFill="1" applyBorder="1" applyAlignment="1" applyProtection="1">
      <alignment horizontal="center" wrapText="1"/>
      <protection locked="0"/>
    </xf>
    <xf numFmtId="0" fontId="2" fillId="4" borderId="30" xfId="0" applyFont="1" applyFill="1" applyBorder="1" applyAlignment="1" applyProtection="1">
      <alignment horizontal="center" wrapText="1"/>
      <protection locked="0"/>
    </xf>
    <xf numFmtId="0" fontId="2" fillId="4" borderId="31" xfId="0" applyFont="1" applyFill="1" applyBorder="1" applyAlignment="1" applyProtection="1">
      <alignment horizontal="center" wrapText="1"/>
      <protection locked="0"/>
    </xf>
    <xf numFmtId="0" fontId="11" fillId="3" borderId="25"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26" xfId="0" applyFont="1" applyFill="1" applyBorder="1" applyAlignment="1" applyProtection="1">
      <alignment horizontal="center" vertical="top" wrapText="1"/>
      <protection locked="0"/>
    </xf>
    <xf numFmtId="0" fontId="12" fillId="3" borderId="25" xfId="0" quotePrefix="1" applyFont="1" applyFill="1" applyBorder="1" applyAlignment="1" applyProtection="1">
      <alignment horizontal="left" vertical="top" wrapText="1"/>
      <protection locked="0"/>
    </xf>
    <xf numFmtId="0" fontId="12" fillId="3" borderId="0" xfId="0" quotePrefix="1" applyFont="1" applyFill="1" applyBorder="1" applyAlignment="1" applyProtection="1">
      <alignment horizontal="left" vertical="top" wrapText="1"/>
      <protection locked="0"/>
    </xf>
    <xf numFmtId="0" fontId="12" fillId="3" borderId="26" xfId="0" quotePrefix="1" applyFont="1" applyFill="1" applyBorder="1" applyAlignment="1" applyProtection="1">
      <alignment horizontal="left" vertical="top" wrapText="1"/>
      <protection locked="0"/>
    </xf>
    <xf numFmtId="0" fontId="12" fillId="3" borderId="19" xfId="0" quotePrefix="1" applyFont="1" applyFill="1" applyBorder="1" applyAlignment="1" applyProtection="1">
      <alignment horizontal="left" vertical="top" wrapText="1"/>
      <protection locked="0"/>
    </xf>
    <xf numFmtId="0" fontId="12" fillId="3" borderId="28" xfId="0" quotePrefix="1" applyFont="1" applyFill="1" applyBorder="1" applyAlignment="1" applyProtection="1">
      <alignment horizontal="left" vertical="top" wrapText="1"/>
      <protection locked="0"/>
    </xf>
    <xf numFmtId="0" fontId="9" fillId="3" borderId="0" xfId="0" applyFont="1" applyFill="1" applyAlignment="1" applyProtection="1">
      <alignment horizontal="right"/>
      <protection locked="0"/>
    </xf>
    <xf numFmtId="0" fontId="2" fillId="4" borderId="32" xfId="0" applyFont="1" applyFill="1" applyBorder="1" applyAlignment="1" applyProtection="1">
      <alignment horizontal="center" wrapText="1"/>
      <protection locked="0"/>
    </xf>
    <xf numFmtId="0" fontId="2" fillId="4" borderId="34" xfId="0" applyFont="1" applyFill="1" applyBorder="1" applyAlignment="1" applyProtection="1">
      <alignment horizontal="center" wrapText="1"/>
      <protection locked="0"/>
    </xf>
    <xf numFmtId="0" fontId="2" fillId="4" borderId="33" xfId="0" applyFont="1" applyFill="1" applyBorder="1" applyAlignment="1" applyProtection="1">
      <alignment horizontal="center" wrapText="1"/>
      <protection locked="0"/>
    </xf>
    <xf numFmtId="0" fontId="0" fillId="3" borderId="25" xfId="0"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3" borderId="32" xfId="0" applyFont="1" applyFill="1" applyBorder="1" applyAlignment="1" applyProtection="1">
      <alignment horizontal="left"/>
      <protection locked="0"/>
    </xf>
    <xf numFmtId="0" fontId="0" fillId="3" borderId="34" xfId="0" applyFont="1" applyFill="1" applyBorder="1" applyAlignment="1" applyProtection="1">
      <alignment horizontal="left"/>
      <protection locked="0"/>
    </xf>
    <xf numFmtId="0" fontId="0" fillId="3" borderId="37" xfId="0" applyFill="1" applyBorder="1" applyAlignment="1" applyProtection="1">
      <alignment horizontal="left"/>
      <protection locked="0"/>
    </xf>
    <xf numFmtId="0" fontId="0" fillId="3" borderId="20" xfId="0" applyFill="1" applyBorder="1" applyAlignment="1" applyProtection="1">
      <alignment horizontal="left"/>
      <protection locked="0"/>
    </xf>
    <xf numFmtId="10" fontId="0" fillId="3" borderId="0" xfId="0" applyNumberFormat="1" applyFont="1" applyFill="1" applyBorder="1" applyAlignment="1" applyProtection="1">
      <alignment horizontal="left"/>
    </xf>
    <xf numFmtId="10" fontId="0" fillId="3" borderId="19" xfId="0" applyNumberFormat="1" applyFont="1" applyFill="1" applyBorder="1" applyAlignment="1" applyProtection="1">
      <alignment horizontal="left"/>
    </xf>
    <xf numFmtId="0" fontId="0" fillId="7" borderId="34" xfId="0" applyFill="1" applyBorder="1" applyAlignment="1" applyProtection="1">
      <alignment horizontal="left"/>
      <protection locked="0"/>
    </xf>
    <xf numFmtId="0" fontId="0" fillId="7" borderId="33" xfId="0" applyFill="1" applyBorder="1" applyAlignment="1" applyProtection="1">
      <alignment horizontal="left"/>
      <protection locked="0"/>
    </xf>
    <xf numFmtId="0" fontId="0" fillId="7" borderId="0" xfId="0" applyFill="1" applyBorder="1" applyAlignment="1" applyProtection="1">
      <alignment horizontal="left"/>
      <protection locked="0"/>
    </xf>
    <xf numFmtId="0" fontId="0" fillId="7" borderId="26" xfId="0" applyFill="1" applyBorder="1" applyAlignment="1" applyProtection="1">
      <alignment horizontal="left"/>
      <protection locked="0"/>
    </xf>
    <xf numFmtId="0" fontId="0" fillId="7" borderId="19" xfId="0" applyFill="1" applyBorder="1" applyAlignment="1" applyProtection="1">
      <alignment horizontal="left"/>
      <protection locked="0"/>
    </xf>
    <xf numFmtId="0" fontId="0" fillId="7" borderId="28" xfId="0" applyFill="1" applyBorder="1" applyAlignment="1" applyProtection="1">
      <alignment horizontal="left"/>
      <protection locked="0"/>
    </xf>
    <xf numFmtId="10" fontId="0" fillId="7" borderId="19" xfId="1" applyNumberFormat="1" applyFont="1" applyFill="1" applyBorder="1" applyAlignment="1" applyProtection="1">
      <alignment horizontal="left"/>
      <protection locked="0"/>
    </xf>
    <xf numFmtId="10" fontId="0" fillId="7" borderId="28" xfId="1" applyNumberFormat="1" applyFont="1" applyFill="1" applyBorder="1" applyAlignment="1" applyProtection="1">
      <alignment horizontal="left"/>
      <protection locked="0"/>
    </xf>
    <xf numFmtId="10" fontId="0" fillId="3" borderId="26" xfId="0" applyNumberFormat="1" applyFont="1" applyFill="1" applyBorder="1" applyAlignment="1" applyProtection="1">
      <alignment horizontal="left"/>
    </xf>
    <xf numFmtId="10" fontId="0" fillId="3" borderId="0" xfId="0" applyNumberFormat="1" applyFill="1" applyBorder="1" applyAlignment="1" applyProtection="1">
      <alignment horizontal="left"/>
    </xf>
    <xf numFmtId="10" fontId="0" fillId="3" borderId="26" xfId="0" applyNumberFormat="1" applyFill="1" applyBorder="1" applyAlignment="1" applyProtection="1">
      <alignment horizontal="left"/>
    </xf>
    <xf numFmtId="10" fontId="0" fillId="7" borderId="0" xfId="0" applyNumberFormat="1" applyFill="1" applyBorder="1" applyAlignment="1" applyProtection="1">
      <alignment horizontal="left"/>
      <protection locked="0"/>
    </xf>
    <xf numFmtId="10" fontId="0" fillId="7" borderId="26" xfId="0" applyNumberFormat="1" applyFill="1" applyBorder="1" applyAlignment="1" applyProtection="1">
      <alignment horizontal="left"/>
      <protection locked="0"/>
    </xf>
    <xf numFmtId="2" fontId="0" fillId="7" borderId="19" xfId="0" applyNumberFormat="1" applyFill="1" applyBorder="1" applyAlignment="1" applyProtection="1">
      <alignment horizontal="left"/>
      <protection locked="0"/>
    </xf>
    <xf numFmtId="2" fontId="0" fillId="7" borderId="28" xfId="0" applyNumberFormat="1" applyFill="1" applyBorder="1" applyAlignment="1" applyProtection="1">
      <alignment horizontal="left"/>
      <protection locked="0"/>
    </xf>
    <xf numFmtId="0" fontId="0" fillId="7" borderId="34" xfId="0" applyFont="1" applyFill="1" applyBorder="1" applyAlignment="1" applyProtection="1">
      <alignment horizontal="left"/>
      <protection locked="0"/>
    </xf>
    <xf numFmtId="0" fontId="0" fillId="7" borderId="33" xfId="0" applyFont="1" applyFill="1" applyBorder="1" applyAlignment="1" applyProtection="1">
      <alignment horizontal="left"/>
      <protection locked="0"/>
    </xf>
    <xf numFmtId="0" fontId="13" fillId="3" borderId="0" xfId="0" applyFont="1" applyFill="1" applyBorder="1" applyAlignment="1" applyProtection="1">
      <alignment horizontal="left" vertical="top" wrapText="1"/>
      <protection locked="0"/>
    </xf>
    <xf numFmtId="0" fontId="13" fillId="3" borderId="26" xfId="0" applyFont="1" applyFill="1" applyBorder="1" applyAlignment="1" applyProtection="1">
      <alignment horizontal="left" vertical="top" wrapText="1"/>
      <protection locked="0"/>
    </xf>
    <xf numFmtId="10" fontId="0" fillId="3" borderId="20" xfId="0" applyNumberFormat="1" applyFill="1" applyBorder="1" applyAlignment="1" applyProtection="1">
      <alignment horizontal="left"/>
    </xf>
    <xf numFmtId="0" fontId="0" fillId="3" borderId="24" xfId="0" applyFill="1" applyBorder="1" applyAlignment="1" applyProtection="1">
      <alignment horizontal="left"/>
    </xf>
    <xf numFmtId="0" fontId="13" fillId="3" borderId="19" xfId="0" applyFont="1" applyFill="1" applyBorder="1" applyAlignment="1" applyProtection="1">
      <alignment horizontal="left" vertical="top" wrapText="1"/>
      <protection locked="0"/>
    </xf>
    <xf numFmtId="0" fontId="13" fillId="3" borderId="28" xfId="0" applyFont="1" applyFill="1" applyBorder="1" applyAlignment="1" applyProtection="1">
      <alignment horizontal="left" vertical="top" wrapText="1"/>
      <protection locked="0"/>
    </xf>
    <xf numFmtId="0" fontId="2" fillId="4" borderId="29" xfId="0" applyFont="1" applyFill="1" applyBorder="1" applyAlignment="1" applyProtection="1">
      <alignment horizontal="center" vertical="top" wrapText="1"/>
      <protection locked="0"/>
    </xf>
    <xf numFmtId="0" fontId="2" fillId="4" borderId="30" xfId="0" applyFont="1" applyFill="1" applyBorder="1" applyAlignment="1" applyProtection="1">
      <alignment horizontal="center" vertical="top" wrapText="1"/>
      <protection locked="0"/>
    </xf>
    <xf numFmtId="0" fontId="2" fillId="4" borderId="31" xfId="0" applyFont="1" applyFill="1" applyBorder="1" applyAlignment="1" applyProtection="1">
      <alignment horizontal="center" vertical="top" wrapText="1"/>
      <protection locked="0"/>
    </xf>
    <xf numFmtId="0" fontId="12" fillId="3" borderId="32" xfId="0" quotePrefix="1" applyFont="1" applyFill="1" applyBorder="1" applyAlignment="1" applyProtection="1">
      <alignment horizontal="center" vertical="center" wrapText="1"/>
      <protection locked="0"/>
    </xf>
    <xf numFmtId="0" fontId="12" fillId="3" borderId="34" xfId="0" quotePrefix="1" applyFont="1" applyFill="1" applyBorder="1" applyAlignment="1" applyProtection="1">
      <alignment horizontal="center" vertical="center" wrapText="1"/>
      <protection locked="0"/>
    </xf>
    <xf numFmtId="0" fontId="12" fillId="3" borderId="33" xfId="0" quotePrefix="1" applyFont="1" applyFill="1" applyBorder="1" applyAlignment="1" applyProtection="1">
      <alignment horizontal="center" vertical="center" wrapText="1"/>
      <protection locked="0"/>
    </xf>
    <xf numFmtId="0" fontId="12" fillId="3" borderId="25" xfId="0" quotePrefix="1" applyFont="1" applyFill="1" applyBorder="1" applyAlignment="1" applyProtection="1">
      <alignment horizontal="center" vertical="center" wrapText="1"/>
      <protection locked="0"/>
    </xf>
    <xf numFmtId="0" fontId="12" fillId="3" borderId="0" xfId="0" quotePrefix="1" applyFont="1" applyFill="1" applyBorder="1" applyAlignment="1" applyProtection="1">
      <alignment horizontal="center" vertical="center" wrapText="1"/>
      <protection locked="0"/>
    </xf>
    <xf numFmtId="0" fontId="12" fillId="3" borderId="26" xfId="0" quotePrefix="1" applyFont="1" applyFill="1" applyBorder="1" applyAlignment="1" applyProtection="1">
      <alignment horizontal="center" vertical="center" wrapText="1"/>
      <protection locked="0"/>
    </xf>
    <xf numFmtId="0" fontId="12" fillId="3" borderId="27" xfId="0" quotePrefix="1" applyFont="1" applyFill="1" applyBorder="1" applyAlignment="1" applyProtection="1">
      <alignment horizontal="center" vertical="center" wrapText="1"/>
      <protection locked="0"/>
    </xf>
    <xf numFmtId="0" fontId="12" fillId="3" borderId="19" xfId="0" quotePrefix="1" applyFont="1" applyFill="1" applyBorder="1" applyAlignment="1" applyProtection="1">
      <alignment horizontal="center" vertical="center" wrapText="1"/>
      <protection locked="0"/>
    </xf>
    <xf numFmtId="0" fontId="12" fillId="3" borderId="28" xfId="0" quotePrefix="1" applyFont="1" applyFill="1" applyBorder="1" applyAlignment="1" applyProtection="1">
      <alignment horizontal="center" vertical="center" wrapText="1"/>
      <protection locked="0"/>
    </xf>
    <xf numFmtId="0" fontId="13" fillId="3" borderId="0" xfId="0" applyFont="1" applyFill="1" applyAlignment="1" applyProtection="1">
      <alignment horizontal="left" vertical="top" wrapText="1"/>
      <protection locked="0"/>
    </xf>
    <xf numFmtId="0" fontId="12" fillId="3" borderId="25" xfId="0" quotePrefix="1" applyFont="1" applyFill="1" applyBorder="1" applyAlignment="1" applyProtection="1">
      <alignment horizontal="left" vertical="top"/>
      <protection locked="0"/>
    </xf>
    <xf numFmtId="0" fontId="12" fillId="3" borderId="0" xfId="0" quotePrefix="1" applyFont="1" applyFill="1" applyBorder="1" applyAlignment="1" applyProtection="1">
      <alignment horizontal="left" vertical="top"/>
      <protection locked="0"/>
    </xf>
    <xf numFmtId="0" fontId="12" fillId="3" borderId="26" xfId="0" quotePrefix="1" applyFont="1" applyFill="1" applyBorder="1" applyAlignment="1" applyProtection="1">
      <alignment horizontal="left" vertical="top"/>
      <protection locked="0"/>
    </xf>
    <xf numFmtId="0" fontId="7" fillId="0" borderId="8" xfId="0" applyFont="1" applyBorder="1" applyAlignment="1" applyProtection="1">
      <alignment horizontal="left"/>
    </xf>
    <xf numFmtId="0" fontId="7" fillId="0" borderId="9" xfId="0" applyFont="1" applyBorder="1" applyAlignment="1" applyProtection="1">
      <alignment horizontal="left"/>
    </xf>
    <xf numFmtId="0" fontId="7" fillId="0" borderId="10" xfId="0" applyFont="1" applyBorder="1" applyAlignment="1" applyProtection="1">
      <alignment horizontal="left"/>
    </xf>
    <xf numFmtId="0" fontId="4" fillId="2" borderId="5"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6" fillId="0" borderId="44" xfId="0" applyFont="1" applyFill="1" applyBorder="1" applyAlignment="1" applyProtection="1">
      <alignment horizontal="left"/>
      <protection locked="0"/>
    </xf>
    <xf numFmtId="0" fontId="6" fillId="0" borderId="36" xfId="0" applyFont="1" applyFill="1" applyBorder="1" applyAlignment="1" applyProtection="1">
      <alignment horizontal="left"/>
      <protection locked="0"/>
    </xf>
    <xf numFmtId="10" fontId="0" fillId="7" borderId="38" xfId="0" applyNumberFormat="1" applyFill="1" applyBorder="1" applyAlignment="1" applyProtection="1">
      <alignment horizontal="center"/>
      <protection locked="0"/>
    </xf>
    <xf numFmtId="10" fontId="0" fillId="7" borderId="40" xfId="0" applyNumberFormat="1" applyFill="1" applyBorder="1" applyAlignment="1" applyProtection="1">
      <alignment horizontal="center"/>
      <protection locked="0"/>
    </xf>
    <xf numFmtId="10" fontId="0" fillId="7" borderId="41" xfId="0" applyNumberFormat="1" applyFill="1" applyBorder="1" applyAlignment="1" applyProtection="1">
      <alignment horizontal="center"/>
      <protection locked="0"/>
    </xf>
    <xf numFmtId="10" fontId="0" fillId="7" borderId="42" xfId="0" applyNumberFormat="1"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8" fillId="0" borderId="1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2" xfId="0" applyFont="1" applyFill="1" applyBorder="1" applyAlignment="1" applyProtection="1">
      <alignment horizontal="center"/>
      <protection locked="0"/>
    </xf>
    <xf numFmtId="0" fontId="8" fillId="0" borderId="43" xfId="0" applyFont="1" applyBorder="1" applyAlignment="1" applyProtection="1">
      <alignment horizontal="center"/>
      <protection locked="0"/>
    </xf>
    <xf numFmtId="0" fontId="8" fillId="0" borderId="39" xfId="0" applyFont="1" applyBorder="1" applyAlignment="1" applyProtection="1">
      <alignment horizontal="center"/>
      <protection locked="0"/>
    </xf>
    <xf numFmtId="0" fontId="8" fillId="0" borderId="40" xfId="0" applyFont="1" applyBorder="1" applyAlignment="1" applyProtection="1">
      <alignment horizontal="center"/>
      <protection locked="0"/>
    </xf>
    <xf numFmtId="0" fontId="4" fillId="2" borderId="6" xfId="0" applyFont="1" applyFill="1" applyBorder="1" applyAlignment="1" applyProtection="1">
      <alignment horizontal="center"/>
      <protection locked="0"/>
    </xf>
    <xf numFmtId="0" fontId="6" fillId="0" borderId="43" xfId="0" applyFont="1" applyFill="1" applyBorder="1" applyAlignment="1" applyProtection="1">
      <alignment horizontal="left"/>
      <protection locked="0"/>
    </xf>
    <xf numFmtId="0" fontId="6" fillId="0" borderId="35" xfId="0" applyFont="1" applyFill="1" applyBorder="1" applyAlignment="1" applyProtection="1">
      <alignment horizontal="left"/>
      <protection locked="0"/>
    </xf>
  </cellXfs>
  <cellStyles count="5">
    <cellStyle name="Accent2" xfId="4" builtinId="33"/>
    <cellStyle name="Comma" xfId="2" builtinId="3"/>
    <cellStyle name="Currency" xfId="3" builtinId="4"/>
    <cellStyle name="Normal" xfId="0" builtinId="0"/>
    <cellStyle name="Percent" xfId="1" builtinId="5"/>
  </cellStyles>
  <dxfs count="2">
    <dxf>
      <numFmt numFmtId="14" formatCode="0.00%"/>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104775</xdr:rowOff>
    </xdr:from>
    <xdr:to>
      <xdr:col>3</xdr:col>
      <xdr:colOff>384810</xdr:colOff>
      <xdr:row>4</xdr:row>
      <xdr:rowOff>180975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42900" y="104775"/>
          <a:ext cx="2670810" cy="819150"/>
        </a:xfrm>
        <a:prstGeom prst="rect">
          <a:avLst/>
        </a:prstGeom>
      </xdr:spPr>
    </xdr:pic>
    <xdr:clientData/>
  </xdr:twoCellAnchor>
  <xdr:twoCellAnchor>
    <xdr:from>
      <xdr:col>7</xdr:col>
      <xdr:colOff>9525</xdr:colOff>
      <xdr:row>28</xdr:row>
      <xdr:rowOff>28575</xdr:rowOff>
    </xdr:from>
    <xdr:to>
      <xdr:col>10</xdr:col>
      <xdr:colOff>180975</xdr:colOff>
      <xdr:row>35</xdr:row>
      <xdr:rowOff>190500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724400" y="5562600"/>
          <a:ext cx="3371850"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p>
      </xdr:txBody>
    </xdr:sp>
    <xdr:clientData/>
  </xdr:twoCellAnchor>
  <xdr:twoCellAnchor>
    <xdr:from>
      <xdr:col>1</xdr:col>
      <xdr:colOff>19049</xdr:colOff>
      <xdr:row>40</xdr:row>
      <xdr:rowOff>19049</xdr:rowOff>
    </xdr:from>
    <xdr:to>
      <xdr:col>5</xdr:col>
      <xdr:colOff>552450</xdr:colOff>
      <xdr:row>44</xdr:row>
      <xdr:rowOff>152400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00049" y="8248649"/>
          <a:ext cx="3962401" cy="866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44823</xdr:colOff>
      <xdr:row>0</xdr:row>
      <xdr:rowOff>33617</xdr:rowOff>
    </xdr:from>
    <xdr:to>
      <xdr:col>7</xdr:col>
      <xdr:colOff>89645</xdr:colOff>
      <xdr:row>3</xdr:row>
      <xdr:rowOff>190499</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5849470" y="33617"/>
          <a:ext cx="2958351" cy="807944"/>
          <a:chOff x="5636559" y="78441"/>
          <a:chExt cx="2823881" cy="818029"/>
        </a:xfrm>
      </xdr:grpSpPr>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636559" y="78441"/>
            <a:ext cx="2823881" cy="818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ln>
                  <a:noFill/>
                </a:ln>
              </a:rPr>
              <a:t>Color Key:</a:t>
            </a:r>
          </a:p>
          <a:p>
            <a:r>
              <a:rPr lang="en-US" sz="1100" b="0" u="none">
                <a:ln>
                  <a:noFill/>
                </a:ln>
              </a:rPr>
              <a:t>                   : User</a:t>
            </a:r>
            <a:r>
              <a:rPr lang="en-US" sz="1100" b="0" u="none" baseline="0">
                <a:ln>
                  <a:noFill/>
                </a:ln>
              </a:rPr>
              <a:t> Input Necessary  </a:t>
            </a:r>
            <a:endParaRPr lang="en-US" sz="1100" b="0" u="none" baseline="0">
              <a:ln>
                <a:noFill/>
              </a:ln>
              <a:solidFill>
                <a:schemeClr val="accent4">
                  <a:lumMod val="20000"/>
                  <a:lumOff val="80000"/>
                </a:schemeClr>
              </a:solidFill>
            </a:endParaRPr>
          </a:p>
          <a:p>
            <a:r>
              <a:rPr lang="en-US" sz="1100" b="0" u="none" baseline="0">
                <a:ln>
                  <a:noFill/>
                </a:ln>
              </a:rPr>
              <a:t>                   : Pre-filled Formula (Unlocked)</a:t>
            </a:r>
          </a:p>
          <a:p>
            <a:r>
              <a:rPr lang="en-US" sz="1100" b="0" u="none" baseline="0">
                <a:ln>
                  <a:noFill/>
                </a:ln>
              </a:rPr>
              <a:t>                   : Pre-filled Formula (Locked)</a:t>
            </a:r>
          </a:p>
          <a:p>
            <a:endParaRPr lang="en-US" sz="1100" b="0" u="none">
              <a:ln>
                <a:noFill/>
              </a:ln>
            </a:endParaRPr>
          </a:p>
        </xdr:txBody>
      </xdr:sp>
      <xdr:sp macro="" textlink="">
        <xdr:nvSpPr>
          <xdr:cNvPr id="4" name="Rectangle 3">
            <a:extLst>
              <a:ext uri="{FF2B5EF4-FFF2-40B4-BE49-F238E27FC236}">
                <a16:creationId xmlns:a16="http://schemas.microsoft.com/office/drawing/2014/main" id="{00000000-0008-0000-0100-000004000000}"/>
              </a:ext>
            </a:extLst>
          </xdr:cNvPr>
          <xdr:cNvSpPr/>
        </xdr:nvSpPr>
        <xdr:spPr>
          <a:xfrm>
            <a:off x="5737412" y="313766"/>
            <a:ext cx="549088" cy="13447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Rectangle 10">
            <a:extLst>
              <a:ext uri="{FF2B5EF4-FFF2-40B4-BE49-F238E27FC236}">
                <a16:creationId xmlns:a16="http://schemas.microsoft.com/office/drawing/2014/main" id="{00000000-0008-0000-0100-00000B000000}"/>
              </a:ext>
            </a:extLst>
          </xdr:cNvPr>
          <xdr:cNvSpPr/>
        </xdr:nvSpPr>
        <xdr:spPr>
          <a:xfrm>
            <a:off x="5732930" y="488577"/>
            <a:ext cx="549088" cy="134470"/>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 name="Rectangle 11">
            <a:extLst>
              <a:ext uri="{FF2B5EF4-FFF2-40B4-BE49-F238E27FC236}">
                <a16:creationId xmlns:a16="http://schemas.microsoft.com/office/drawing/2014/main" id="{00000000-0008-0000-0100-00000C000000}"/>
              </a:ext>
            </a:extLst>
          </xdr:cNvPr>
          <xdr:cNvSpPr/>
        </xdr:nvSpPr>
        <xdr:spPr>
          <a:xfrm>
            <a:off x="5739652" y="674594"/>
            <a:ext cx="549088" cy="1344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mc:AlternateContent xmlns:mc="http://schemas.openxmlformats.org/markup-compatibility/2006">
    <mc:Choice xmlns:a14="http://schemas.microsoft.com/office/drawing/2010/main" Requires="a14">
      <xdr:twoCellAnchor>
        <xdr:from>
          <xdr:col>8</xdr:col>
          <xdr:colOff>623235</xdr:colOff>
          <xdr:row>10</xdr:row>
          <xdr:rowOff>14947</xdr:rowOff>
        </xdr:from>
        <xdr:to>
          <xdr:col>9</xdr:col>
          <xdr:colOff>598956</xdr:colOff>
          <xdr:row>18</xdr:row>
          <xdr:rowOff>71545</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0566588" y="1994653"/>
              <a:ext cx="1058956" cy="1580598"/>
              <a:chOff x="8370234" y="2005848"/>
              <a:chExt cx="1058956" cy="1614217"/>
            </a:xfrm>
          </xdr:grpSpPr>
          <xdr:grpSp>
            <xdr:nvGrpSpPr>
              <xdr:cNvPr id="6" name="Group 5">
                <a:extLst>
                  <a:ext uri="{FF2B5EF4-FFF2-40B4-BE49-F238E27FC236}">
                    <a16:creationId xmlns:a16="http://schemas.microsoft.com/office/drawing/2014/main" id="{00000000-0008-0000-0100-000006000000}"/>
                  </a:ext>
                </a:extLst>
              </xdr:cNvPr>
              <xdr:cNvGrpSpPr/>
            </xdr:nvGrpSpPr>
            <xdr:grpSpPr>
              <a:xfrm>
                <a:off x="8370234" y="2525802"/>
                <a:ext cx="1057275" cy="1094263"/>
                <a:chOff x="8381440" y="1674149"/>
                <a:chExt cx="1057275" cy="1083052"/>
              </a:xfrm>
            </xdr:grpSpPr>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8400490" y="1674149"/>
                  <a:ext cx="1038225" cy="492496"/>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Hide Blank Cells</a:t>
                  </a:r>
                </a:p>
              </xdr:txBody>
            </xdr:sp>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8381440" y="2204752"/>
                  <a:ext cx="1057275" cy="552449"/>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Unhide Blank Cells</a:t>
                  </a:r>
                </a:p>
              </xdr:txBody>
            </xdr:sp>
          </xdr:grpSp>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8371915" y="2005848"/>
                <a:ext cx="1057275" cy="437029"/>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Insert 10 Rows</a:t>
                </a:r>
              </a:p>
            </xdr:txBody>
          </xdr:sp>
        </xdr:grpSp>
        <xdr:clientData fPrintsWithSheet="0"/>
      </xdr:twoCellAnchor>
    </mc:Choice>
    <mc:Fallback/>
  </mc:AlternateContent>
  <xdr:twoCellAnchor>
    <xdr:from>
      <xdr:col>3</xdr:col>
      <xdr:colOff>874058</xdr:colOff>
      <xdr:row>2</xdr:row>
      <xdr:rowOff>0</xdr:rowOff>
    </xdr:from>
    <xdr:to>
      <xdr:col>3</xdr:col>
      <xdr:colOff>1613647</xdr:colOff>
      <xdr:row>3</xdr:row>
      <xdr:rowOff>100853</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flipV="1">
          <a:off x="4728882" y="470647"/>
          <a:ext cx="739589" cy="291353"/>
        </a:xfrm>
        <a:prstGeom prst="straightConnector1">
          <a:avLst/>
        </a:prstGeom>
        <a:ln w="381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401611/Desktop/Pool%20Quote%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ference"/>
      <sheetName val="FIXED"/>
      <sheetName val="MHC - FLOATING"/>
      <sheetName val="FLOATING"/>
      <sheetName val="ERL - FIXED"/>
      <sheetName val="ERL - FLOATING"/>
      <sheetName val="ERL - FIXED - MHC"/>
      <sheetName val="MHC - FIXED"/>
      <sheetName val="ERL - FLOATING - MHC"/>
      <sheetName val="ERL - FLOATING - STUDENT"/>
      <sheetName val="ERL - FIXED - STUDENT"/>
      <sheetName val="STUDENT - FIXED"/>
      <sheetName val="STUDENT - FLOATING"/>
      <sheetName val="VALUE ADD"/>
      <sheetName val="ERL - LEASE UP - ACQ, FLOATING"/>
      <sheetName val="LEASE UP - ACQ, FLOATING"/>
      <sheetName val="ERL - LEASE UP - ACQ, FIXED"/>
      <sheetName val="LEASE UP - ACQ, FIXED"/>
      <sheetName val="ERL - LEASE UP - REFI, FIXED"/>
      <sheetName val="LEASE UP - REFI, FIXED"/>
      <sheetName val="ERL - LEASE UP - REFI, FLOATING"/>
      <sheetName val="LEASE UP - REFI, FLOATING"/>
      <sheetName val="SENIORS - FIXED"/>
      <sheetName val="SENIORS - FLOATING"/>
      <sheetName val="ERL - FIXED - SENIORS"/>
      <sheetName val="ERL - FLOATING - SENIORS"/>
      <sheetName val="CO-OP - FIXED"/>
      <sheetName val="CO-OP - FLOATING"/>
      <sheetName val="ERL - CO-OP - FLOATING"/>
      <sheetName val="ERL - CO-OP - FIXED"/>
      <sheetName val="SUPPLEMENTAL - FIXED"/>
      <sheetName val="TAH - Fixed"/>
      <sheetName val="Loans"/>
      <sheetName val="DATA - FIXED"/>
      <sheetName val="DATA - FLOATING"/>
      <sheetName val="Total"/>
      <sheetName val="Weighted Average"/>
      <sheetName val="Pivot Tables"/>
    </sheetNames>
    <sheetDataSet>
      <sheetData sheetId="0">
        <row r="3">
          <cell r="I3">
            <v>12</v>
          </cell>
          <cell r="J3" t="str">
            <v>YM (Until Securitized)</v>
          </cell>
          <cell r="M3">
            <v>60</v>
          </cell>
          <cell r="N3">
            <v>0</v>
          </cell>
          <cell r="P3" t="str">
            <v>50% of the Good Faith Deposit waived up to $100MM, after which the full amount is required.</v>
          </cell>
        </row>
        <row r="4">
          <cell r="I4">
            <v>24</v>
          </cell>
          <cell r="J4" t="str">
            <v>Lockout</v>
          </cell>
          <cell r="M4">
            <v>60</v>
          </cell>
          <cell r="N4">
            <v>360</v>
          </cell>
        </row>
        <row r="5">
          <cell r="I5">
            <v>81</v>
          </cell>
          <cell r="J5" t="str">
            <v>Defeasance</v>
          </cell>
        </row>
        <row r="6">
          <cell r="I6">
            <v>3</v>
          </cell>
          <cell r="J6" t="str">
            <v>Par</v>
          </cell>
        </row>
        <row r="7">
          <cell r="I7" t="str">
            <v/>
          </cell>
          <cell r="J7" t="str">
            <v/>
          </cell>
        </row>
        <row r="8">
          <cell r="I8" t="str">
            <v/>
          </cell>
          <cell r="J8" t="str">
            <v/>
          </cell>
        </row>
        <row r="10">
          <cell r="P10" t="str">
            <v>Green Up:</v>
          </cell>
          <cell r="R10" t="str">
            <v>Green Up Plus:</v>
          </cell>
        </row>
        <row r="11">
          <cell r="P11" t="str">
            <v>-Quote assumes Seller will engage all necessary third party green analysis reporting.  Cost of reports to be reimbursed by Freddie Mac, up to $3,500, unless otherwise negotiated. Please consult your Freddie Mac representative before ordering a Green Assessment.
-Green underwriting assumes no less than 15% savings in utility expenses based on green analysis reports.  Underwritten expenses will reflect 50% of the 15% in savings.
-Assumes no less than $250/unit to be spent on Green improvements
-Lender reserves the right to hold back funds associated with Green improvements. 
-Green Rebate not available in addition to Green Up execution.</v>
          </cell>
          <cell r="R11" t="str">
            <v>-Quote assumes Seller will engage all necessary third party green analysis reporting.  Cost of reports to be partially reimbursed by Freddie Mac up to ~$7,000-10,000, unless otherwise negotiated. Please consult your Freddie Mac representative before ordering a Green Assessment.
-Green underwriting assumes no less than 15% savings in utility expenses based on green analysis reports.  Underwritten expenses will reflect 75% of the 15% in savings.
-Assumes no less than $250/unit to be spent on green improvements
-Lender reserves the right to hold back funds associated with Green improvements. 
-Green Rebate not available in addition to Green Up execution.</v>
          </cell>
          <cell r="T11" t="str">
            <v xml:space="preserve">-Compliance with the Freddie Mac Multifamily Seller/Servicer Guide
-Full due-diligence on Borrower, Key Principal(s), and/or Guarantor(s)
-Review of final organizational chart and borrowing structure
-Quote assumes no preferred equity.  Use of preferred equity may affect pricing and/or credit parameters.
-Assumes no tenancy concentration(s)
-Appraisal to support underwritten value and cap rate
-Steady to increasing collections and occupancy trends through closing
-Underwritten expenses, including management fee, must be supported by the appraisal, market comparables, and borrower's current portfolio
-Satisfactory FM site inspection prior to rate lock
-Quote assumes standard documents will be used;  any document modifications or deviations from standard requirements, unless stated herein, may affect pricing.   
-Material changes from assumptions noted herein may impact pricing.
-Should the borrower elect an alternate interest rate type and/or loan term after this quote is accepted, revised terms will be subject to the corresponding spreads, treasury floors and timeframes determined on the date of this quote outlined herein.
</v>
          </cell>
          <cell r="V11" t="str">
            <v>-Compliance with the Freddie Mac Multifamily Seller/Servicer Guide
-Full due-diligence on Borrower, Key Principal(s), and/or Guarantor(s)
-Review of final organizational chart and borrowing structure
-Quote assumes no preferred equity.  Use of preferred equity may affect pricing and/or credit parameters.
-Assumes no tenancy concentration(s)
-Appraisal to support underwritten value and cap rate
-Steady to increasing collections and occupancy trends through closing
-Underwritten expenses, including management fee, must be supported by the appraisal, market comparables, and borrower's current portfolio
-Satisfactory FM site inspection prior to rate lock
-Quote assumes standard documents will be used;  any document modifications or deviations from standard requirements, unless stated herein, may affect pricing.   
-Material changes from assumptions noted herein may impact pricing.
-Should the borrower elect an alternate interest rate type and/or loan term after this quote is accepted, revised terms will be subject to the corresponding spreads, treasury floors and timeframes determined on the date of this quote outlined herein.
-The maximum amount of securitization compensation, if any, to Seller in connection with the prospective securitization of the Loans, will be reduced from the standard maximum amounts in Freddie Mac’s form commitment letters. The terms of payment for any securitization compensation will likewise be revised from the standard provisions. These amounts and payment terms will be determined by Freddie Mac in its sole discretion at a later date.</v>
          </cell>
        </row>
        <row r="19">
          <cell r="B19">
            <v>0</v>
          </cell>
        </row>
        <row r="33">
          <cell r="B33" t="str">
            <v>Refinance</v>
          </cell>
        </row>
        <row r="34">
          <cell r="B34" t="str">
            <v>Standard</v>
          </cell>
        </row>
        <row r="36">
          <cell r="B36" t="str">
            <v>Conventional CME</v>
          </cell>
        </row>
        <row r="37">
          <cell r="B37" t="str">
            <v>Fixed</v>
          </cell>
        </row>
        <row r="68">
          <cell r="B68">
            <v>184</v>
          </cell>
        </row>
        <row r="69">
          <cell r="B69">
            <v>196</v>
          </cell>
        </row>
        <row r="70">
          <cell r="B70">
            <v>207</v>
          </cell>
        </row>
        <row r="76">
          <cell r="B76" t="str">
            <v>Act/360</v>
          </cell>
        </row>
        <row r="78">
          <cell r="B78" t="str">
            <v>Standard Defeasance, 3 months open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1">
          <cell r="J21">
            <v>67862000</v>
          </cell>
        </row>
      </sheetData>
      <sheetData sheetId="35"/>
      <sheetData sheetId="36"/>
      <sheetData sheetId="37"/>
      <sheetData sheetId="3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8C0EA3-2BBD-4E15-8E8A-E369D34CDCBC}" name="Premium" displayName="Premium" ref="A3:B9" totalsRowShown="0">
  <autoFilter ref="A3:B9" xr:uid="{7F5BAD46-05F9-4650-892B-F30C3CB1B842}"/>
  <tableColumns count="2">
    <tableColumn id="1" xr3:uid="{013BE9C5-A08E-4F2D-A828-869CA64D3872}" name=" " dataDxfId="1"/>
    <tableColumn id="2" xr3:uid="{30B89EBE-15A4-4A15-A73E-9BB5DF142CF7}" name="Adde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2021A-8C72-4C60-80AC-703D23E6FEF4}">
  <sheetPr codeName="Sheet1"/>
  <dimension ref="A3:O55"/>
  <sheetViews>
    <sheetView workbookViewId="0">
      <selection activeCell="O22" sqref="O22"/>
    </sheetView>
  </sheetViews>
  <sheetFormatPr defaultColWidth="8.81640625" defaultRowHeight="14.5"/>
  <cols>
    <col min="1" max="1" width="5.7265625" style="18" customWidth="1"/>
    <col min="2" max="2" width="24.81640625" style="18" customWidth="1"/>
    <col min="3" max="6" width="8.81640625" style="18"/>
    <col min="7" max="7" width="4.7265625" style="18" customWidth="1"/>
    <col min="8" max="8" width="20.81640625" style="18" bestFit="1" customWidth="1"/>
    <col min="9" max="9" width="15.26953125" style="18" customWidth="1"/>
    <col min="10" max="10" width="11.81640625" style="18" bestFit="1" customWidth="1"/>
    <col min="11" max="11" width="3" style="18" customWidth="1"/>
    <col min="12" max="13" width="8.81640625" style="18"/>
    <col min="14" max="14" width="16.1796875" style="18" customWidth="1"/>
    <col min="15" max="15" width="18.1796875" style="18" customWidth="1"/>
    <col min="16" max="16" width="8.81640625" style="18"/>
    <col min="17" max="17" width="22.1796875" style="18" customWidth="1"/>
    <col min="18" max="16384" width="8.81640625" style="18"/>
  </cols>
  <sheetData>
    <row r="3" spans="1:15" ht="14.5" customHeight="1">
      <c r="E3" s="242" t="s">
        <v>74</v>
      </c>
      <c r="F3" s="242"/>
      <c r="G3" s="242"/>
      <c r="H3" s="242"/>
      <c r="I3" s="242"/>
      <c r="J3" s="242"/>
      <c r="K3" s="242"/>
    </row>
    <row r="4" spans="1:15" ht="14.5" customHeight="1">
      <c r="E4" s="242"/>
      <c r="F4" s="242"/>
      <c r="G4" s="242"/>
      <c r="H4" s="242"/>
      <c r="I4" s="242"/>
      <c r="J4" s="242"/>
      <c r="K4" s="242"/>
    </row>
    <row r="6" spans="1:15" ht="15" thickBot="1">
      <c r="I6" s="19"/>
    </row>
    <row r="7" spans="1:15" ht="15" thickTop="1">
      <c r="B7" s="20" t="s">
        <v>76</v>
      </c>
      <c r="C7" s="21"/>
      <c r="D7" s="254"/>
      <c r="E7" s="254"/>
      <c r="F7" s="255"/>
      <c r="H7" s="248" t="s">
        <v>111</v>
      </c>
      <c r="I7" s="249"/>
      <c r="J7" s="254"/>
      <c r="K7" s="255"/>
    </row>
    <row r="8" spans="1:15">
      <c r="B8" s="22" t="s">
        <v>77</v>
      </c>
      <c r="C8" s="23"/>
      <c r="D8" s="256"/>
      <c r="E8" s="256"/>
      <c r="F8" s="257"/>
      <c r="H8" s="218" t="s">
        <v>112</v>
      </c>
      <c r="I8" s="219"/>
      <c r="J8" s="256"/>
      <c r="K8" s="257"/>
    </row>
    <row r="9" spans="1:15">
      <c r="B9" s="24" t="s">
        <v>106</v>
      </c>
      <c r="C9" s="23"/>
      <c r="D9" s="256"/>
      <c r="E9" s="256"/>
      <c r="F9" s="257"/>
      <c r="H9" s="246" t="s">
        <v>113</v>
      </c>
      <c r="I9" s="247"/>
      <c r="J9" s="256"/>
      <c r="K9" s="257"/>
    </row>
    <row r="10" spans="1:15">
      <c r="B10" s="22" t="s">
        <v>79</v>
      </c>
      <c r="C10" s="23"/>
      <c r="D10" s="256"/>
      <c r="E10" s="256"/>
      <c r="F10" s="257"/>
      <c r="H10" s="218" t="s">
        <v>114</v>
      </c>
      <c r="I10" s="219"/>
      <c r="J10" s="256"/>
      <c r="K10" s="257"/>
    </row>
    <row r="11" spans="1:15" ht="15" thickBot="1">
      <c r="B11" s="53" t="s">
        <v>107</v>
      </c>
      <c r="C11" s="25"/>
      <c r="D11" s="260"/>
      <c r="E11" s="260"/>
      <c r="F11" s="261"/>
      <c r="H11" s="220" t="s">
        <v>115</v>
      </c>
      <c r="I11" s="221"/>
      <c r="J11" s="258"/>
      <c r="K11" s="259"/>
    </row>
    <row r="12" spans="1:15" ht="15.5" thickTop="1" thickBot="1"/>
    <row r="13" spans="1:15" ht="15.5" thickTop="1" thickBot="1">
      <c r="A13" s="23"/>
      <c r="B13" s="231" t="s">
        <v>82</v>
      </c>
      <c r="C13" s="232"/>
      <c r="D13" s="232"/>
      <c r="E13" s="232"/>
      <c r="F13" s="233"/>
      <c r="G13" s="23"/>
      <c r="H13" s="243" t="s">
        <v>75</v>
      </c>
      <c r="I13" s="244"/>
      <c r="J13" s="244"/>
      <c r="K13" s="245"/>
    </row>
    <row r="14" spans="1:15" ht="15" thickTop="1">
      <c r="A14" s="23"/>
      <c r="B14" s="248" t="s">
        <v>84</v>
      </c>
      <c r="C14" s="249"/>
      <c r="D14" s="226"/>
      <c r="E14" s="226"/>
      <c r="F14" s="227"/>
      <c r="G14" s="23"/>
      <c r="H14" s="20" t="s">
        <v>78</v>
      </c>
      <c r="I14" s="46"/>
      <c r="J14" s="269"/>
      <c r="K14" s="270"/>
    </row>
    <row r="15" spans="1:15">
      <c r="A15" s="23"/>
      <c r="B15" s="218" t="s">
        <v>108</v>
      </c>
      <c r="C15" s="219"/>
      <c r="D15" s="226"/>
      <c r="E15" s="226"/>
      <c r="F15" s="227"/>
      <c r="G15" s="23"/>
      <c r="H15" s="24" t="s">
        <v>110</v>
      </c>
      <c r="I15" s="47"/>
      <c r="J15" s="226"/>
      <c r="K15" s="227"/>
    </row>
    <row r="16" spans="1:15">
      <c r="A16" s="23"/>
      <c r="B16" s="218" t="s">
        <v>105</v>
      </c>
      <c r="C16" s="219"/>
      <c r="D16" s="224">
        <f>'Sizing Roll-up'!E14</f>
        <v>0</v>
      </c>
      <c r="E16" s="224"/>
      <c r="F16" s="225"/>
      <c r="G16" s="23"/>
      <c r="H16" s="22" t="s">
        <v>80</v>
      </c>
      <c r="I16" s="45"/>
      <c r="J16" s="226"/>
      <c r="K16" s="227"/>
      <c r="N16" s="23"/>
      <c r="O16" s="23"/>
    </row>
    <row r="17" spans="1:15">
      <c r="A17" s="23"/>
      <c r="B17" s="218" t="s">
        <v>109</v>
      </c>
      <c r="C17" s="219"/>
      <c r="D17" s="224">
        <f>'Sizing Roll-up'!E15</f>
        <v>0</v>
      </c>
      <c r="E17" s="224"/>
      <c r="F17" s="225"/>
      <c r="G17" s="23"/>
      <c r="H17" s="22" t="s">
        <v>81</v>
      </c>
      <c r="I17" s="45"/>
      <c r="J17" s="226"/>
      <c r="K17" s="227"/>
      <c r="N17" s="23"/>
      <c r="O17" s="23"/>
    </row>
    <row r="18" spans="1:15">
      <c r="A18" s="23"/>
      <c r="B18" s="218" t="s">
        <v>85</v>
      </c>
      <c r="C18" s="219"/>
      <c r="D18" s="229">
        <f>'Sizing Roll-up'!E12</f>
        <v>0</v>
      </c>
      <c r="E18" s="229"/>
      <c r="F18" s="230"/>
      <c r="G18" s="23"/>
      <c r="H18" s="24" t="s">
        <v>124</v>
      </c>
      <c r="J18" s="252" t="str">
        <f>'Pricing Roll-up'!K24</f>
        <v/>
      </c>
      <c r="K18" s="262"/>
      <c r="N18" s="23"/>
      <c r="O18" s="23"/>
    </row>
    <row r="19" spans="1:15">
      <c r="A19" s="23"/>
      <c r="B19" s="218" t="s">
        <v>86</v>
      </c>
      <c r="C19" s="219"/>
      <c r="D19" s="229">
        <f>'Sizing Roll-up'!E13</f>
        <v>0</v>
      </c>
      <c r="E19" s="229"/>
      <c r="F19" s="230"/>
      <c r="G19" s="23"/>
      <c r="H19" s="24" t="s">
        <v>123</v>
      </c>
      <c r="J19" s="263">
        <f>'Pricing Roll-up'!C6</f>
        <v>0</v>
      </c>
      <c r="K19" s="264"/>
      <c r="N19" s="23"/>
      <c r="O19" s="23"/>
    </row>
    <row r="20" spans="1:15">
      <c r="A20" s="23"/>
      <c r="B20" s="218" t="s">
        <v>103</v>
      </c>
      <c r="C20" s="219"/>
      <c r="D20" s="229">
        <f>'Sizing Roll-up'!G12</f>
        <v>0</v>
      </c>
      <c r="E20" s="229"/>
      <c r="F20" s="230"/>
      <c r="G20" s="23"/>
      <c r="H20" s="26" t="s">
        <v>139</v>
      </c>
      <c r="J20" s="265" t="str">
        <f>'Sizing Roll-up'!N33</f>
        <v/>
      </c>
      <c r="K20" s="266"/>
      <c r="N20" s="23"/>
      <c r="O20" s="23"/>
    </row>
    <row r="21" spans="1:15" ht="15" thickBot="1">
      <c r="A21" s="23"/>
      <c r="B21" s="218" t="s">
        <v>104</v>
      </c>
      <c r="C21" s="219"/>
      <c r="D21" s="228" t="str">
        <f>'Sizing Roll-up'!G13</f>
        <v/>
      </c>
      <c r="E21" s="229"/>
      <c r="F21" s="230"/>
      <c r="G21" s="27"/>
      <c r="H21" s="28" t="s">
        <v>138</v>
      </c>
      <c r="I21" s="48"/>
      <c r="J21" s="267" t="str">
        <f>'Sizing Roll-up'!O33</f>
        <v/>
      </c>
      <c r="K21" s="268"/>
      <c r="N21" s="23"/>
      <c r="O21" s="23"/>
    </row>
    <row r="22" spans="1:15" ht="15.5" thickTop="1" thickBot="1">
      <c r="A22" s="23"/>
      <c r="B22" s="218" t="s">
        <v>87</v>
      </c>
      <c r="C22" s="219"/>
      <c r="D22" s="229">
        <f>'Sizing Roll-up'!AE33</f>
        <v>0</v>
      </c>
      <c r="E22" s="229"/>
      <c r="F22" s="230"/>
      <c r="G22" s="23"/>
      <c r="I22" s="23"/>
      <c r="J22" s="29"/>
      <c r="K22" s="199"/>
      <c r="N22" s="23"/>
      <c r="O22" s="23"/>
    </row>
    <row r="23" spans="1:15" ht="15.5" thickTop="1" thickBot="1">
      <c r="A23" s="23"/>
      <c r="B23" s="220" t="s">
        <v>88</v>
      </c>
      <c r="C23" s="221"/>
      <c r="D23" s="222">
        <f>'Sizing Roll-up'!AC33</f>
        <v>0</v>
      </c>
      <c r="E23" s="222"/>
      <c r="F23" s="223"/>
      <c r="G23" s="23"/>
      <c r="H23" s="215" t="s">
        <v>83</v>
      </c>
      <c r="I23" s="216"/>
      <c r="J23" s="216"/>
      <c r="K23" s="217"/>
      <c r="N23" s="23"/>
      <c r="O23" s="23"/>
    </row>
    <row r="24" spans="1:15" ht="15.5" thickTop="1" thickBot="1">
      <c r="A24" s="23"/>
      <c r="G24" s="23"/>
      <c r="H24" s="250" t="s">
        <v>125</v>
      </c>
      <c r="I24" s="251"/>
      <c r="J24" s="273" t="str">
        <f>'Pricing Roll-up'!W24</f>
        <v/>
      </c>
      <c r="K24" s="274"/>
      <c r="N24" s="23"/>
      <c r="O24" s="23"/>
    </row>
    <row r="25" spans="1:15" ht="15.5" thickTop="1" thickBot="1">
      <c r="A25" s="23"/>
      <c r="B25" s="231" t="s">
        <v>89</v>
      </c>
      <c r="C25" s="232"/>
      <c r="D25" s="232"/>
      <c r="E25" s="232"/>
      <c r="F25" s="233"/>
      <c r="G25" s="23"/>
      <c r="H25" s="218" t="s">
        <v>126</v>
      </c>
      <c r="I25" s="219"/>
      <c r="J25" s="252" t="str">
        <f>'Pricing Roll-up'!X24</f>
        <v/>
      </c>
      <c r="K25" s="230"/>
      <c r="N25" s="23"/>
      <c r="O25" s="23"/>
    </row>
    <row r="26" spans="1:15" ht="15.5" thickTop="1" thickBot="1">
      <c r="A26" s="23"/>
      <c r="B26" s="234" t="s">
        <v>91</v>
      </c>
      <c r="C26" s="235"/>
      <c r="D26" s="235"/>
      <c r="E26" s="235"/>
      <c r="F26" s="236"/>
      <c r="G26" s="23"/>
      <c r="H26" s="220" t="s">
        <v>127</v>
      </c>
      <c r="I26" s="221"/>
      <c r="J26" s="253" t="str">
        <f>'Pricing Roll-up'!Y24</f>
        <v/>
      </c>
      <c r="K26" s="223"/>
      <c r="N26" s="23"/>
      <c r="O26" s="23"/>
    </row>
    <row r="27" spans="1:15" ht="16.5" customHeight="1" thickTop="1" thickBot="1">
      <c r="A27" s="23"/>
      <c r="B27" s="237" t="s">
        <v>92</v>
      </c>
      <c r="C27" s="238"/>
      <c r="D27" s="238"/>
      <c r="E27" s="238"/>
      <c r="F27" s="239"/>
      <c r="G27" s="23"/>
      <c r="N27" s="23"/>
      <c r="O27" s="23"/>
    </row>
    <row r="28" spans="1:15" ht="16.5" customHeight="1" thickTop="1" thickBot="1">
      <c r="A28" s="23"/>
      <c r="B28" s="237"/>
      <c r="C28" s="238"/>
      <c r="D28" s="238"/>
      <c r="E28" s="238"/>
      <c r="F28" s="239"/>
      <c r="G28" s="30"/>
      <c r="H28" s="277" t="s">
        <v>90</v>
      </c>
      <c r="I28" s="278"/>
      <c r="J28" s="278"/>
      <c r="K28" s="279"/>
      <c r="N28" s="23"/>
      <c r="O28" s="23"/>
    </row>
    <row r="29" spans="1:15" ht="17.25" customHeight="1" thickTop="1">
      <c r="A29" s="23"/>
      <c r="B29" s="237"/>
      <c r="C29" s="238"/>
      <c r="D29" s="238"/>
      <c r="E29" s="238"/>
      <c r="F29" s="239"/>
      <c r="G29" s="29"/>
      <c r="H29" s="31"/>
      <c r="I29" s="32"/>
      <c r="J29" s="32"/>
      <c r="K29" s="33"/>
      <c r="N29" s="23"/>
      <c r="O29" s="23"/>
    </row>
    <row r="30" spans="1:15">
      <c r="B30" s="237" t="s">
        <v>93</v>
      </c>
      <c r="C30" s="238"/>
      <c r="D30" s="238"/>
      <c r="E30" s="238"/>
      <c r="F30" s="239"/>
      <c r="H30" s="52"/>
      <c r="I30" s="34"/>
      <c r="J30" s="34"/>
      <c r="K30" s="35"/>
      <c r="N30" s="23"/>
      <c r="O30" s="23"/>
    </row>
    <row r="31" spans="1:15" ht="16.5" customHeight="1">
      <c r="B31" s="237" t="s">
        <v>94</v>
      </c>
      <c r="C31" s="238"/>
      <c r="D31" s="238"/>
      <c r="E31" s="238"/>
      <c r="F31" s="239"/>
      <c r="H31" s="52"/>
      <c r="I31" s="34"/>
      <c r="J31" s="34"/>
      <c r="K31" s="35"/>
      <c r="N31" s="23"/>
      <c r="O31" s="23"/>
    </row>
    <row r="32" spans="1:15">
      <c r="B32" s="237" t="s">
        <v>95</v>
      </c>
      <c r="C32" s="238"/>
      <c r="D32" s="238"/>
      <c r="E32" s="238"/>
      <c r="F32" s="239"/>
      <c r="H32" s="36"/>
      <c r="I32" s="54"/>
      <c r="J32" s="37"/>
      <c r="K32" s="38"/>
      <c r="L32" s="23"/>
      <c r="M32" s="23"/>
      <c r="N32" s="23"/>
      <c r="O32" s="23"/>
    </row>
    <row r="33" spans="1:15">
      <c r="B33" s="237" t="s">
        <v>96</v>
      </c>
      <c r="C33" s="238"/>
      <c r="D33" s="238"/>
      <c r="E33" s="238"/>
      <c r="F33" s="239"/>
      <c r="G33" s="23"/>
      <c r="H33" s="36"/>
      <c r="I33" s="4"/>
      <c r="J33" s="37"/>
      <c r="K33" s="38"/>
      <c r="L33" s="23"/>
      <c r="M33" s="23"/>
      <c r="N33" s="23"/>
      <c r="O33" s="23"/>
    </row>
    <row r="34" spans="1:15" ht="15" customHeight="1">
      <c r="B34" s="237" t="s">
        <v>97</v>
      </c>
      <c r="C34" s="238"/>
      <c r="D34" s="238"/>
      <c r="E34" s="238"/>
      <c r="F34" s="239"/>
      <c r="G34" s="23"/>
      <c r="H34" s="7"/>
      <c r="I34" s="5"/>
      <c r="J34" s="5"/>
      <c r="K34" s="8"/>
      <c r="L34" s="23"/>
      <c r="M34" s="23"/>
    </row>
    <row r="35" spans="1:15" ht="15" customHeight="1">
      <c r="B35" s="237" t="s">
        <v>98</v>
      </c>
      <c r="C35" s="238"/>
      <c r="D35" s="238"/>
      <c r="E35" s="238"/>
      <c r="F35" s="239"/>
      <c r="G35" s="23"/>
      <c r="H35" s="9"/>
      <c r="I35" s="5"/>
      <c r="J35" s="5"/>
      <c r="K35" s="8"/>
      <c r="L35" s="23"/>
      <c r="M35" s="23"/>
    </row>
    <row r="36" spans="1:15" ht="15.75" customHeight="1" thickBot="1">
      <c r="B36" s="290" t="s">
        <v>99</v>
      </c>
      <c r="C36" s="291"/>
      <c r="D36" s="291"/>
      <c r="E36" s="291"/>
      <c r="F36" s="292"/>
      <c r="G36" s="23"/>
      <c r="H36" s="10"/>
      <c r="I36" s="11"/>
      <c r="J36" s="11"/>
      <c r="K36" s="12"/>
    </row>
    <row r="37" spans="1:15" ht="16.5" customHeight="1" thickTop="1">
      <c r="B37" s="237" t="s">
        <v>100</v>
      </c>
      <c r="C37" s="238"/>
      <c r="D37" s="238"/>
      <c r="E37" s="238"/>
      <c r="F37" s="239"/>
      <c r="G37" s="23"/>
      <c r="H37" s="6"/>
      <c r="I37" s="6"/>
      <c r="J37" s="6"/>
      <c r="K37" s="6"/>
    </row>
    <row r="38" spans="1:15" ht="37.5" customHeight="1" thickBot="1">
      <c r="A38" s="39"/>
      <c r="B38" s="240"/>
      <c r="C38" s="240"/>
      <c r="D38" s="240"/>
      <c r="E38" s="240"/>
      <c r="F38" s="241"/>
      <c r="G38" s="23"/>
      <c r="H38" s="289" t="s">
        <v>102</v>
      </c>
      <c r="I38" s="289"/>
      <c r="J38" s="289"/>
      <c r="K38" s="289"/>
    </row>
    <row r="39" spans="1:15" ht="15.5" thickTop="1" thickBot="1">
      <c r="B39" s="55"/>
      <c r="C39" s="55"/>
      <c r="D39" s="55"/>
      <c r="E39" s="55"/>
      <c r="F39" s="55"/>
      <c r="G39" s="23"/>
      <c r="H39" s="289"/>
      <c r="I39" s="289"/>
      <c r="J39" s="289"/>
      <c r="K39" s="289"/>
    </row>
    <row r="40" spans="1:15" ht="17.25" customHeight="1" thickTop="1" thickBot="1">
      <c r="B40" s="277" t="s">
        <v>101</v>
      </c>
      <c r="C40" s="278"/>
      <c r="D40" s="278"/>
      <c r="E40" s="278"/>
      <c r="F40" s="279"/>
      <c r="G40" s="23"/>
      <c r="H40" s="289"/>
      <c r="I40" s="289"/>
      <c r="J40" s="289"/>
      <c r="K40" s="289"/>
      <c r="L40" s="40"/>
    </row>
    <row r="41" spans="1:15" ht="15" customHeight="1" thickTop="1" thickBot="1">
      <c r="B41" s="280"/>
      <c r="C41" s="281"/>
      <c r="D41" s="281"/>
      <c r="E41" s="281"/>
      <c r="F41" s="282"/>
      <c r="G41" s="23"/>
      <c r="H41" s="289"/>
      <c r="I41" s="289"/>
      <c r="J41" s="289"/>
      <c r="K41" s="289"/>
      <c r="L41" s="40"/>
    </row>
    <row r="42" spans="1:15" ht="14.5" customHeight="1" thickTop="1" thickBot="1">
      <c r="B42" s="283"/>
      <c r="C42" s="284"/>
      <c r="D42" s="284"/>
      <c r="E42" s="284"/>
      <c r="F42" s="285"/>
      <c r="H42" s="277" t="s">
        <v>128</v>
      </c>
      <c r="I42" s="278"/>
      <c r="J42" s="278"/>
      <c r="K42" s="279"/>
      <c r="L42" s="40"/>
    </row>
    <row r="43" spans="1:15" ht="14.5" customHeight="1" thickTop="1">
      <c r="B43" s="283"/>
      <c r="C43" s="284"/>
      <c r="D43" s="284"/>
      <c r="E43" s="284"/>
      <c r="F43" s="285"/>
      <c r="H43" s="41" t="s">
        <v>116</v>
      </c>
      <c r="I43" s="271"/>
      <c r="J43" s="271"/>
      <c r="K43" s="272"/>
      <c r="L43" s="40"/>
    </row>
    <row r="44" spans="1:15" ht="14.5" customHeight="1">
      <c r="B44" s="283"/>
      <c r="C44" s="284"/>
      <c r="D44" s="284"/>
      <c r="E44" s="284"/>
      <c r="F44" s="285"/>
      <c r="H44" s="41" t="s">
        <v>117</v>
      </c>
      <c r="I44" s="271"/>
      <c r="J44" s="271"/>
      <c r="K44" s="272"/>
      <c r="L44" s="40"/>
    </row>
    <row r="45" spans="1:15" ht="14.5" customHeight="1" thickBot="1">
      <c r="B45" s="286"/>
      <c r="C45" s="287"/>
      <c r="D45" s="287"/>
      <c r="E45" s="287"/>
      <c r="F45" s="288"/>
      <c r="H45" s="42" t="s">
        <v>118</v>
      </c>
      <c r="I45" s="275"/>
      <c r="J45" s="275"/>
      <c r="K45" s="276"/>
    </row>
    <row r="46" spans="1:15" ht="14.5" customHeight="1" thickTop="1">
      <c r="B46" s="5"/>
      <c r="C46" s="5"/>
      <c r="D46" s="5"/>
      <c r="E46" s="5"/>
      <c r="F46" s="23"/>
    </row>
    <row r="47" spans="1:15">
      <c r="B47" s="5"/>
      <c r="C47" s="5"/>
      <c r="D47" s="5"/>
      <c r="E47" s="5"/>
      <c r="F47" s="23"/>
    </row>
    <row r="48" spans="1:15" ht="14.5" customHeight="1">
      <c r="B48" s="5"/>
      <c r="C48" s="5"/>
      <c r="D48" s="5"/>
      <c r="E48" s="5"/>
      <c r="F48" s="23"/>
    </row>
    <row r="49" spans="2:11" ht="14.5" customHeight="1">
      <c r="G49" s="43"/>
    </row>
    <row r="50" spans="2:11">
      <c r="B50" s="44"/>
      <c r="C50" s="44"/>
      <c r="D50" s="44"/>
      <c r="E50" s="44"/>
      <c r="F50" s="44"/>
      <c r="G50" s="43"/>
    </row>
    <row r="51" spans="2:11">
      <c r="C51" s="51"/>
      <c r="D51" s="51"/>
      <c r="E51" s="51"/>
      <c r="F51" s="51"/>
      <c r="G51" s="43"/>
      <c r="H51" s="5"/>
      <c r="I51" s="5"/>
      <c r="J51" s="5"/>
      <c r="K51" s="5"/>
    </row>
    <row r="52" spans="2:11" ht="39" customHeight="1">
      <c r="B52" s="34"/>
      <c r="C52" s="34"/>
      <c r="D52" s="34"/>
      <c r="E52" s="34"/>
      <c r="F52" s="34"/>
      <c r="G52" s="51"/>
      <c r="H52" s="51"/>
      <c r="I52" s="51"/>
      <c r="J52" s="51"/>
      <c r="K52" s="51"/>
    </row>
    <row r="53" spans="2:11">
      <c r="H53" s="51"/>
      <c r="I53" s="51"/>
      <c r="J53" s="51"/>
      <c r="K53" s="51"/>
    </row>
    <row r="54" spans="2:11">
      <c r="B54" s="51"/>
      <c r="C54" s="51"/>
      <c r="D54" s="51"/>
      <c r="E54" s="51"/>
      <c r="F54" s="51"/>
    </row>
    <row r="55" spans="2:11">
      <c r="G55" s="51"/>
    </row>
  </sheetData>
  <sheetProtection sheet="1" selectLockedCells="1"/>
  <mergeCells count="72">
    <mergeCell ref="I45:K45"/>
    <mergeCell ref="H42:K42"/>
    <mergeCell ref="D17:F17"/>
    <mergeCell ref="D22:F22"/>
    <mergeCell ref="B41:F45"/>
    <mergeCell ref="H38:K41"/>
    <mergeCell ref="B27:F29"/>
    <mergeCell ref="B34:F34"/>
    <mergeCell ref="B35:F35"/>
    <mergeCell ref="B36:F36"/>
    <mergeCell ref="B30:F30"/>
    <mergeCell ref="H28:K28"/>
    <mergeCell ref="B40:F40"/>
    <mergeCell ref="B33:F33"/>
    <mergeCell ref="B31:F31"/>
    <mergeCell ref="B32:F32"/>
    <mergeCell ref="I43:K43"/>
    <mergeCell ref="I44:K44"/>
    <mergeCell ref="H26:I26"/>
    <mergeCell ref="H25:I25"/>
    <mergeCell ref="J24:K24"/>
    <mergeCell ref="J18:K18"/>
    <mergeCell ref="J19:K19"/>
    <mergeCell ref="J20:K20"/>
    <mergeCell ref="J21:K21"/>
    <mergeCell ref="J14:K14"/>
    <mergeCell ref="B14:C14"/>
    <mergeCell ref="B15:C15"/>
    <mergeCell ref="J7:K7"/>
    <mergeCell ref="J8:K8"/>
    <mergeCell ref="J9:K9"/>
    <mergeCell ref="J10:K10"/>
    <mergeCell ref="J11:K11"/>
    <mergeCell ref="D15:F15"/>
    <mergeCell ref="D14:F14"/>
    <mergeCell ref="D7:F7"/>
    <mergeCell ref="D8:F8"/>
    <mergeCell ref="D9:F9"/>
    <mergeCell ref="D10:F10"/>
    <mergeCell ref="D11:F11"/>
    <mergeCell ref="B25:F25"/>
    <mergeCell ref="B26:F26"/>
    <mergeCell ref="B37:F38"/>
    <mergeCell ref="E3:K4"/>
    <mergeCell ref="H13:K13"/>
    <mergeCell ref="H11:I11"/>
    <mergeCell ref="H10:I10"/>
    <mergeCell ref="H9:I9"/>
    <mergeCell ref="H8:I8"/>
    <mergeCell ref="H7:I7"/>
    <mergeCell ref="B13:F13"/>
    <mergeCell ref="H24:I24"/>
    <mergeCell ref="J25:K25"/>
    <mergeCell ref="J26:K26"/>
    <mergeCell ref="B21:C21"/>
    <mergeCell ref="J15:K15"/>
    <mergeCell ref="H23:K23"/>
    <mergeCell ref="B22:C22"/>
    <mergeCell ref="B23:C23"/>
    <mergeCell ref="B16:C16"/>
    <mergeCell ref="B17:C17"/>
    <mergeCell ref="B18:C18"/>
    <mergeCell ref="B19:C19"/>
    <mergeCell ref="B20:C20"/>
    <mergeCell ref="D23:F23"/>
    <mergeCell ref="D16:F16"/>
    <mergeCell ref="J17:K17"/>
    <mergeCell ref="J16:K16"/>
    <mergeCell ref="D21:F21"/>
    <mergeCell ref="D20:F20"/>
    <mergeCell ref="D19:F19"/>
    <mergeCell ref="D18:F18"/>
  </mergeCells>
  <pageMargins left="0.7" right="0.7" top="0.75" bottom="0.75" header="0.3" footer="0.3"/>
  <pageSetup orientation="portrait" r:id="rId1"/>
  <ignoredErrors>
    <ignoredError sqref="D22:F23 J24:K26 J18:J21 E21:F21 E20:F20 E19:F19 E18:F18 E17:F17 E16:F16 D21 D16 D17 D18 D19 D20" unlocked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AF11D-6655-470B-BC65-4D5E23CBB107}">
  <sheetPr codeName="Sheet2">
    <pageSetUpPr fitToPage="1"/>
  </sheetPr>
  <dimension ref="A1:AH33"/>
  <sheetViews>
    <sheetView showGridLines="0" tabSelected="1" zoomScale="85" zoomScaleNormal="85" workbookViewId="0">
      <selection sqref="A1:XFD1"/>
    </sheetView>
  </sheetViews>
  <sheetFormatPr defaultColWidth="9.1796875" defaultRowHeight="14.5"/>
  <cols>
    <col min="1" max="1" width="4" style="56" customWidth="1"/>
    <col min="2" max="2" width="27.453125" style="56" customWidth="1"/>
    <col min="3" max="3" width="26.453125" style="56" customWidth="1"/>
    <col min="4" max="4" width="25.26953125" style="56" customWidth="1"/>
    <col min="5" max="5" width="13.26953125" style="56" customWidth="1"/>
    <col min="6" max="6" width="16.7265625" style="56" customWidth="1"/>
    <col min="7" max="7" width="11.7265625" style="56" customWidth="1"/>
    <col min="8" max="8" width="17.54296875" style="56" customWidth="1"/>
    <col min="9" max="9" width="15.54296875" style="56" customWidth="1"/>
    <col min="10" max="10" width="16.453125" style="56" customWidth="1"/>
    <col min="11" max="11" width="13.54296875" style="56" bestFit="1" customWidth="1"/>
    <col min="12" max="13" width="13.54296875" style="56" customWidth="1"/>
    <col min="14" max="14" width="13.453125" style="57" customWidth="1"/>
    <col min="15" max="15" width="14.453125" style="57" customWidth="1"/>
    <col min="16" max="16" width="14.1796875" style="56" customWidth="1"/>
    <col min="17" max="18" width="12.81640625" style="56" customWidth="1"/>
    <col min="19" max="19" width="14.7265625" style="56" customWidth="1"/>
    <col min="20" max="21" width="15.1796875" style="56" customWidth="1"/>
    <col min="22" max="23" width="17.81640625" style="56" customWidth="1"/>
    <col min="24" max="24" width="10.1796875" style="56" customWidth="1"/>
    <col min="25" max="34" width="13.81640625" style="56" customWidth="1"/>
    <col min="35" max="16384" width="9.1796875" style="56"/>
  </cols>
  <sheetData>
    <row r="1" spans="2:11" ht="9" customHeight="1" thickBot="1"/>
    <row r="2" spans="2:11" ht="28.5">
      <c r="B2" s="293" t="s">
        <v>58</v>
      </c>
      <c r="C2" s="294"/>
      <c r="D2" s="295"/>
      <c r="E2" s="58"/>
      <c r="F2" s="59"/>
      <c r="G2" s="59"/>
      <c r="I2" s="60"/>
      <c r="J2" s="61"/>
    </row>
    <row r="3" spans="2:11">
      <c r="B3" s="99" t="s">
        <v>134</v>
      </c>
      <c r="C3" s="100"/>
      <c r="D3" s="101"/>
      <c r="G3" s="57"/>
      <c r="I3" s="60"/>
    </row>
    <row r="4" spans="2:11">
      <c r="B4" s="99" t="s">
        <v>135</v>
      </c>
      <c r="C4" s="100"/>
      <c r="D4" s="101"/>
      <c r="I4" s="60"/>
    </row>
    <row r="5" spans="2:11">
      <c r="B5" s="99" t="s">
        <v>130</v>
      </c>
      <c r="C5" s="100"/>
      <c r="D5" s="101"/>
    </row>
    <row r="6" spans="2:11">
      <c r="B6" s="99" t="s">
        <v>129</v>
      </c>
      <c r="C6" s="100"/>
      <c r="D6" s="101"/>
    </row>
    <row r="7" spans="2:11">
      <c r="B7" s="99" t="s">
        <v>136</v>
      </c>
      <c r="C7" s="100"/>
      <c r="D7" s="101"/>
    </row>
    <row r="8" spans="2:11">
      <c r="B8" s="99" t="s">
        <v>137</v>
      </c>
      <c r="C8" s="100"/>
      <c r="D8" s="101"/>
    </row>
    <row r="9" spans="2:11" ht="15" thickBot="1">
      <c r="B9" s="102" t="s">
        <v>59</v>
      </c>
      <c r="C9" s="103"/>
      <c r="D9" s="104"/>
    </row>
    <row r="10" spans="2:11" ht="15" thickBot="1"/>
    <row r="11" spans="2:11" ht="15" thickBot="1">
      <c r="B11" s="296" t="s">
        <v>147</v>
      </c>
      <c r="C11" s="297"/>
      <c r="D11" s="298" t="s">
        <v>41</v>
      </c>
      <c r="E11" s="299"/>
      <c r="F11" s="299"/>
      <c r="G11" s="300"/>
      <c r="H11" s="296" t="s">
        <v>148</v>
      </c>
      <c r="I11" s="297"/>
      <c r="K11" s="213" t="s">
        <v>133</v>
      </c>
    </row>
    <row r="12" spans="2:11" ht="15" thickBot="1">
      <c r="B12" s="105" t="s">
        <v>39</v>
      </c>
      <c r="C12" s="200">
        <f>'Pricing Roll-up'!C4</f>
        <v>0</v>
      </c>
      <c r="D12" s="105" t="s">
        <v>6</v>
      </c>
      <c r="E12" s="200">
        <f>COUNT('Pricing Roll-up'!I13:I23)</f>
        <v>0</v>
      </c>
      <c r="F12" s="204" t="s">
        <v>46</v>
      </c>
      <c r="G12" s="106">
        <f>Z33</f>
        <v>0</v>
      </c>
      <c r="H12" s="207" t="s">
        <v>143</v>
      </c>
      <c r="I12" s="214">
        <f>MIN(O22:O32)</f>
        <v>0</v>
      </c>
      <c r="K12" s="212">
        <f>COUNT(A22:A33)</f>
        <v>11</v>
      </c>
    </row>
    <row r="13" spans="2:11">
      <c r="B13" s="111" t="s">
        <v>9</v>
      </c>
      <c r="C13" s="201">
        <f>'Pricing Roll-up'!C5</f>
        <v>0</v>
      </c>
      <c r="D13" s="107" t="s">
        <v>7</v>
      </c>
      <c r="E13" s="108">
        <f>G33</f>
        <v>0</v>
      </c>
      <c r="F13" s="109" t="s">
        <v>47</v>
      </c>
      <c r="G13" s="112" t="str">
        <f>AA33</f>
        <v/>
      </c>
      <c r="H13" s="208" t="s">
        <v>146</v>
      </c>
      <c r="I13" s="209">
        <f>MAX(O22:O32)</f>
        <v>0</v>
      </c>
    </row>
    <row r="14" spans="2:11">
      <c r="B14" s="107" t="s">
        <v>52</v>
      </c>
      <c r="C14" s="202">
        <f>'Pricing Roll-up'!C6</f>
        <v>0</v>
      </c>
      <c r="D14" s="107" t="s">
        <v>13</v>
      </c>
      <c r="E14" s="113">
        <f>K33</f>
        <v>0</v>
      </c>
      <c r="F14" s="109" t="s">
        <v>48</v>
      </c>
      <c r="G14" s="110">
        <f>AC33</f>
        <v>0</v>
      </c>
      <c r="H14" s="208" t="s">
        <v>144</v>
      </c>
      <c r="I14" s="210">
        <f>MIN(N22:N32)</f>
        <v>0</v>
      </c>
    </row>
    <row r="15" spans="2:11">
      <c r="B15" s="107" t="s">
        <v>50</v>
      </c>
      <c r="C15" s="108">
        <f>'Pricing Roll-up'!C7</f>
        <v>0</v>
      </c>
      <c r="D15" s="107" t="s">
        <v>25</v>
      </c>
      <c r="E15" s="113">
        <f>L33</f>
        <v>0</v>
      </c>
      <c r="F15" s="114" t="s">
        <v>49</v>
      </c>
      <c r="G15" s="198" t="str">
        <f>AD33</f>
        <v/>
      </c>
      <c r="H15" s="208" t="s">
        <v>145</v>
      </c>
      <c r="I15" s="210">
        <f>MAX(N22:N32)</f>
        <v>0</v>
      </c>
    </row>
    <row r="16" spans="2:11" ht="15" thickBot="1">
      <c r="B16" s="115" t="s">
        <v>60</v>
      </c>
      <c r="C16" s="201">
        <f>'Pricing Roll-up'!C8</f>
        <v>0</v>
      </c>
      <c r="D16" s="107" t="s">
        <v>53</v>
      </c>
      <c r="E16" s="116" t="str">
        <f>IFERROR(E15/J33,"")</f>
        <v/>
      </c>
      <c r="F16" s="108"/>
      <c r="G16" s="110"/>
      <c r="H16" s="208" t="s">
        <v>150</v>
      </c>
      <c r="I16" s="211">
        <f>COUNTIF(O22:O32,I12)</f>
        <v>0</v>
      </c>
    </row>
    <row r="17" spans="1:34">
      <c r="B17" s="107" t="s">
        <v>51</v>
      </c>
      <c r="C17" s="108">
        <f>'Pricing Roll-up'!C9</f>
        <v>0</v>
      </c>
      <c r="D17" s="107" t="s">
        <v>44</v>
      </c>
      <c r="E17" s="116" t="str">
        <f>N33</f>
        <v/>
      </c>
      <c r="F17" s="105" t="s">
        <v>70</v>
      </c>
      <c r="G17" s="117" t="str">
        <f>'Pricing Roll-up'!X24</f>
        <v/>
      </c>
      <c r="H17" s="208" t="s">
        <v>151</v>
      </c>
      <c r="I17" s="211">
        <f>COUNTIF(N22:N32,I15)</f>
        <v>0</v>
      </c>
    </row>
    <row r="18" spans="1:34" ht="15" thickBot="1">
      <c r="B18" s="118" t="s">
        <v>54</v>
      </c>
      <c r="C18" s="203">
        <f>'Pricing Roll-up'!C10</f>
        <v>0</v>
      </c>
      <c r="D18" s="118" t="s">
        <v>45</v>
      </c>
      <c r="E18" s="119" t="str">
        <f>O33</f>
        <v/>
      </c>
      <c r="F18" s="118" t="s">
        <v>71</v>
      </c>
      <c r="G18" s="120" t="str">
        <f>AH33</f>
        <v/>
      </c>
      <c r="H18" s="205"/>
      <c r="I18" s="206"/>
      <c r="N18" s="64"/>
    </row>
    <row r="19" spans="1:34">
      <c r="B19" s="63"/>
      <c r="C19" s="65"/>
      <c r="N19" s="66"/>
      <c r="O19" s="56"/>
    </row>
    <row r="20" spans="1:34" ht="15" thickBot="1">
      <c r="E20" s="57"/>
      <c r="F20" s="57"/>
      <c r="N20" s="56"/>
      <c r="O20" s="56"/>
    </row>
    <row r="21" spans="1:34" ht="42">
      <c r="B21" s="192" t="s">
        <v>14</v>
      </c>
      <c r="C21" s="193" t="s">
        <v>15</v>
      </c>
      <c r="D21" s="193" t="s">
        <v>16</v>
      </c>
      <c r="E21" s="193" t="s">
        <v>17</v>
      </c>
      <c r="F21" s="193" t="s">
        <v>24</v>
      </c>
      <c r="G21" s="193" t="s">
        <v>0</v>
      </c>
      <c r="H21" s="193" t="s">
        <v>63</v>
      </c>
      <c r="I21" s="193" t="s">
        <v>68</v>
      </c>
      <c r="J21" s="193" t="s">
        <v>56</v>
      </c>
      <c r="K21" s="193" t="s">
        <v>1</v>
      </c>
      <c r="L21" s="193" t="s">
        <v>57</v>
      </c>
      <c r="M21" s="193" t="s">
        <v>26</v>
      </c>
      <c r="N21" s="193" t="s">
        <v>2</v>
      </c>
      <c r="O21" s="193" t="s">
        <v>4</v>
      </c>
      <c r="P21" s="193" t="s">
        <v>61</v>
      </c>
      <c r="Q21" s="193" t="s">
        <v>28</v>
      </c>
      <c r="R21" s="193" t="s">
        <v>62</v>
      </c>
      <c r="S21" s="193" t="s">
        <v>29</v>
      </c>
      <c r="T21" s="193" t="s">
        <v>30</v>
      </c>
      <c r="U21" s="193" t="s">
        <v>122</v>
      </c>
      <c r="V21" s="193" t="s">
        <v>31</v>
      </c>
      <c r="W21" s="193" t="s">
        <v>149</v>
      </c>
      <c r="X21" s="193" t="s">
        <v>32</v>
      </c>
      <c r="Y21" s="193" t="s">
        <v>140</v>
      </c>
      <c r="Z21" s="193" t="s">
        <v>141</v>
      </c>
      <c r="AA21" s="193" t="s">
        <v>142</v>
      </c>
      <c r="AB21" s="193" t="s">
        <v>64</v>
      </c>
      <c r="AC21" s="193" t="s">
        <v>43</v>
      </c>
      <c r="AD21" s="193" t="s">
        <v>121</v>
      </c>
      <c r="AE21" s="193" t="s">
        <v>119</v>
      </c>
      <c r="AF21" s="193" t="s">
        <v>120</v>
      </c>
      <c r="AG21" s="193" t="s">
        <v>131</v>
      </c>
      <c r="AH21" s="194" t="s">
        <v>132</v>
      </c>
    </row>
    <row r="22" spans="1:34">
      <c r="A22" s="67">
        <v>1</v>
      </c>
      <c r="B22" s="68"/>
      <c r="C22" s="69"/>
      <c r="D22" s="69"/>
      <c r="E22" s="69"/>
      <c r="F22" s="69"/>
      <c r="G22" s="69"/>
      <c r="H22" s="70"/>
      <c r="I22" s="71" t="str">
        <f ca="1">IF(H22="","",(TODAY()-H22)/365)</f>
        <v/>
      </c>
      <c r="J22" s="72"/>
      <c r="K22" s="73"/>
      <c r="L22" s="121" t="str">
        <f t="shared" ref="L22:L24" si="0">IF(K22="","",K22-J22)</f>
        <v/>
      </c>
      <c r="M22" s="73"/>
      <c r="N22" s="74" t="str">
        <f t="shared" ref="N22:N24" si="1">IFERROR(K22/M22,"")</f>
        <v/>
      </c>
      <c r="O22" s="75"/>
      <c r="P22" s="76"/>
      <c r="Q22" s="72"/>
      <c r="R22" s="76"/>
      <c r="S22" s="77" t="str">
        <f>IF(Q22="","",Q22*(1-R22))</f>
        <v/>
      </c>
      <c r="T22" s="72"/>
      <c r="U22" s="123" t="str">
        <f>IFERROR(T22/G22,"")</f>
        <v/>
      </c>
      <c r="V22" s="124" t="str">
        <f t="shared" ref="V22:V31" si="2">IFERROR(S22-T22,"")</f>
        <v/>
      </c>
      <c r="W22" s="127" t="str">
        <f t="shared" ref="W22:W32" si="3">IFERROR(V22/M22,"")</f>
        <v/>
      </c>
      <c r="X22" s="78" t="str">
        <f t="shared" ref="X22:X32" si="4">IFERROR(T22/S22,"")</f>
        <v/>
      </c>
      <c r="Y22" s="79"/>
      <c r="Z22" s="79"/>
      <c r="AA22" s="80" t="str">
        <f t="shared" ref="AA22:AA33" si="5">IFERROR(Z22/G22,"")</f>
        <v/>
      </c>
      <c r="AB22" s="79"/>
      <c r="AC22" s="79"/>
      <c r="AD22" s="80" t="str">
        <f t="shared" ref="AD22:AD33" si="6">IFERROR(AC22/G22,"")</f>
        <v/>
      </c>
      <c r="AE22" s="81"/>
      <c r="AF22" s="80" t="str">
        <f t="shared" ref="AF22:AF33" si="7">IFERROR(AE22/G22,"")</f>
        <v/>
      </c>
      <c r="AG22" s="127" t="str">
        <f>IF('Pricing Roll-up'!W13="","",'Pricing Roll-up'!W13)</f>
        <v/>
      </c>
      <c r="AH22" s="128" t="str">
        <f>IF('Pricing Roll-up'!Y13="","",'Pricing Roll-up'!Y13)</f>
        <v/>
      </c>
    </row>
    <row r="23" spans="1:34">
      <c r="A23" s="67">
        <v>2</v>
      </c>
      <c r="B23" s="68"/>
      <c r="C23" s="69"/>
      <c r="D23" s="69"/>
      <c r="E23" s="69"/>
      <c r="F23" s="69"/>
      <c r="G23" s="69"/>
      <c r="H23" s="70"/>
      <c r="I23" s="71" t="str">
        <f t="shared" ref="I23:I29" ca="1" si="8">IF(H23="","",(TODAY()-H23)/365)</f>
        <v/>
      </c>
      <c r="J23" s="72"/>
      <c r="K23" s="73"/>
      <c r="L23" s="121" t="str">
        <f t="shared" si="0"/>
        <v/>
      </c>
      <c r="M23" s="73"/>
      <c r="N23" s="74" t="str">
        <f t="shared" si="1"/>
        <v/>
      </c>
      <c r="O23" s="75"/>
      <c r="P23" s="76"/>
      <c r="Q23" s="72"/>
      <c r="R23" s="76"/>
      <c r="S23" s="77" t="str">
        <f t="shared" ref="S23:S29" si="9">IF(Q23="","",Q23*(1-R23))</f>
        <v/>
      </c>
      <c r="T23" s="72"/>
      <c r="U23" s="123" t="str">
        <f>IFERROR(T23/G23,"")</f>
        <v/>
      </c>
      <c r="V23" s="124" t="str">
        <f t="shared" si="2"/>
        <v/>
      </c>
      <c r="W23" s="127" t="str">
        <f t="shared" si="3"/>
        <v/>
      </c>
      <c r="X23" s="78" t="str">
        <f t="shared" si="4"/>
        <v/>
      </c>
      <c r="Y23" s="79"/>
      <c r="Z23" s="79"/>
      <c r="AA23" s="80" t="str">
        <f t="shared" si="5"/>
        <v/>
      </c>
      <c r="AB23" s="79"/>
      <c r="AC23" s="79"/>
      <c r="AD23" s="80" t="str">
        <f t="shared" si="6"/>
        <v/>
      </c>
      <c r="AE23" s="81"/>
      <c r="AF23" s="80" t="str">
        <f t="shared" si="7"/>
        <v/>
      </c>
      <c r="AG23" s="127" t="str">
        <f>IF('Pricing Roll-up'!W14="","",'Pricing Roll-up'!W14)</f>
        <v/>
      </c>
      <c r="AH23" s="128" t="str">
        <f>IF('Pricing Roll-up'!Y14="","",'Pricing Roll-up'!Y14)</f>
        <v/>
      </c>
    </row>
    <row r="24" spans="1:34">
      <c r="A24" s="67">
        <v>3</v>
      </c>
      <c r="B24" s="68"/>
      <c r="C24" s="69"/>
      <c r="D24" s="69"/>
      <c r="E24" s="69"/>
      <c r="F24" s="69"/>
      <c r="G24" s="69"/>
      <c r="H24" s="70"/>
      <c r="I24" s="71" t="str">
        <f t="shared" ca="1" si="8"/>
        <v/>
      </c>
      <c r="J24" s="72"/>
      <c r="K24" s="73"/>
      <c r="L24" s="121" t="str">
        <f t="shared" si="0"/>
        <v/>
      </c>
      <c r="M24" s="73"/>
      <c r="N24" s="74" t="str">
        <f t="shared" si="1"/>
        <v/>
      </c>
      <c r="O24" s="75"/>
      <c r="P24" s="76"/>
      <c r="Q24" s="72"/>
      <c r="R24" s="76"/>
      <c r="S24" s="77" t="str">
        <f t="shared" si="9"/>
        <v/>
      </c>
      <c r="T24" s="72"/>
      <c r="U24" s="123" t="str">
        <f>IFERROR(T24/G24,"")</f>
        <v/>
      </c>
      <c r="V24" s="124" t="str">
        <f t="shared" si="2"/>
        <v/>
      </c>
      <c r="W24" s="127" t="str">
        <f t="shared" si="3"/>
        <v/>
      </c>
      <c r="X24" s="78" t="str">
        <f t="shared" si="4"/>
        <v/>
      </c>
      <c r="Y24" s="79"/>
      <c r="Z24" s="79"/>
      <c r="AA24" s="80" t="str">
        <f t="shared" si="5"/>
        <v/>
      </c>
      <c r="AB24" s="79"/>
      <c r="AC24" s="79"/>
      <c r="AD24" s="80" t="str">
        <f t="shared" si="6"/>
        <v/>
      </c>
      <c r="AE24" s="81"/>
      <c r="AF24" s="80" t="str">
        <f t="shared" si="7"/>
        <v/>
      </c>
      <c r="AG24" s="127" t="str">
        <f>IF('Pricing Roll-up'!W15="","",'Pricing Roll-up'!W15)</f>
        <v/>
      </c>
      <c r="AH24" s="128" t="str">
        <f>IF('Pricing Roll-up'!Y15="","",'Pricing Roll-up'!Y15)</f>
        <v/>
      </c>
    </row>
    <row r="25" spans="1:34">
      <c r="A25" s="67">
        <v>4</v>
      </c>
      <c r="B25" s="68"/>
      <c r="C25" s="69"/>
      <c r="D25" s="69"/>
      <c r="E25" s="69"/>
      <c r="F25" s="69"/>
      <c r="G25" s="69"/>
      <c r="H25" s="70"/>
      <c r="I25" s="71" t="str">
        <f t="shared" ca="1" si="8"/>
        <v/>
      </c>
      <c r="J25" s="72"/>
      <c r="K25" s="73"/>
      <c r="L25" s="121" t="str">
        <f>IF(K25="","",K25-J25)</f>
        <v/>
      </c>
      <c r="M25" s="73"/>
      <c r="N25" s="74" t="str">
        <f>IFERROR(K25/M25,"")</f>
        <v/>
      </c>
      <c r="O25" s="75"/>
      <c r="P25" s="76"/>
      <c r="Q25" s="72"/>
      <c r="R25" s="76"/>
      <c r="S25" s="77" t="str">
        <f t="shared" si="9"/>
        <v/>
      </c>
      <c r="T25" s="72"/>
      <c r="U25" s="123" t="str">
        <f t="shared" ref="U25:U29" si="10">IFERROR(T25/G25,"")</f>
        <v/>
      </c>
      <c r="V25" s="124" t="str">
        <f t="shared" si="2"/>
        <v/>
      </c>
      <c r="W25" s="127" t="str">
        <f t="shared" si="3"/>
        <v/>
      </c>
      <c r="X25" s="78" t="str">
        <f t="shared" si="4"/>
        <v/>
      </c>
      <c r="Y25" s="79"/>
      <c r="Z25" s="79"/>
      <c r="AA25" s="80" t="str">
        <f t="shared" si="5"/>
        <v/>
      </c>
      <c r="AB25" s="79"/>
      <c r="AC25" s="79"/>
      <c r="AD25" s="80" t="str">
        <f t="shared" si="6"/>
        <v/>
      </c>
      <c r="AE25" s="81"/>
      <c r="AF25" s="80" t="str">
        <f t="shared" si="7"/>
        <v/>
      </c>
      <c r="AG25" s="127" t="str">
        <f>IF('Pricing Roll-up'!W16="","",'Pricing Roll-up'!W16)</f>
        <v/>
      </c>
      <c r="AH25" s="128" t="str">
        <f>IF('Pricing Roll-up'!Y16="","",'Pricing Roll-up'!Y16)</f>
        <v/>
      </c>
    </row>
    <row r="26" spans="1:34">
      <c r="A26" s="67">
        <v>5</v>
      </c>
      <c r="B26" s="68"/>
      <c r="C26" s="69"/>
      <c r="D26" s="69"/>
      <c r="E26" s="69"/>
      <c r="F26" s="69"/>
      <c r="G26" s="69"/>
      <c r="H26" s="70"/>
      <c r="I26" s="71" t="str">
        <f t="shared" ca="1" si="8"/>
        <v/>
      </c>
      <c r="J26" s="72"/>
      <c r="K26" s="73"/>
      <c r="L26" s="121" t="str">
        <f t="shared" ref="L26:L32" si="11">IF(K26="","",K26-J26)</f>
        <v/>
      </c>
      <c r="M26" s="73"/>
      <c r="N26" s="74" t="str">
        <f t="shared" ref="N26:N32" si="12">IFERROR(K26/M26,"")</f>
        <v/>
      </c>
      <c r="O26" s="75"/>
      <c r="P26" s="76"/>
      <c r="Q26" s="72"/>
      <c r="R26" s="76"/>
      <c r="S26" s="77" t="str">
        <f t="shared" si="9"/>
        <v/>
      </c>
      <c r="T26" s="72"/>
      <c r="U26" s="123" t="str">
        <f t="shared" si="10"/>
        <v/>
      </c>
      <c r="V26" s="124" t="str">
        <f t="shared" si="2"/>
        <v/>
      </c>
      <c r="W26" s="127" t="str">
        <f t="shared" si="3"/>
        <v/>
      </c>
      <c r="X26" s="78" t="str">
        <f t="shared" si="4"/>
        <v/>
      </c>
      <c r="Y26" s="79"/>
      <c r="Z26" s="79"/>
      <c r="AA26" s="80" t="str">
        <f t="shared" si="5"/>
        <v/>
      </c>
      <c r="AB26" s="79"/>
      <c r="AC26" s="79"/>
      <c r="AD26" s="80" t="str">
        <f t="shared" si="6"/>
        <v/>
      </c>
      <c r="AE26" s="81"/>
      <c r="AF26" s="80" t="str">
        <f t="shared" si="7"/>
        <v/>
      </c>
      <c r="AG26" s="127" t="str">
        <f>IF('Pricing Roll-up'!W17="","",'Pricing Roll-up'!W17)</f>
        <v/>
      </c>
      <c r="AH26" s="128" t="str">
        <f>IF('Pricing Roll-up'!Y17="","",'Pricing Roll-up'!Y17)</f>
        <v/>
      </c>
    </row>
    <row r="27" spans="1:34">
      <c r="A27" s="67">
        <v>6</v>
      </c>
      <c r="B27" s="68"/>
      <c r="C27" s="69"/>
      <c r="D27" s="69"/>
      <c r="E27" s="69"/>
      <c r="F27" s="69"/>
      <c r="G27" s="69"/>
      <c r="H27" s="70"/>
      <c r="I27" s="71" t="str">
        <f t="shared" ca="1" si="8"/>
        <v/>
      </c>
      <c r="J27" s="72"/>
      <c r="K27" s="73"/>
      <c r="L27" s="121" t="str">
        <f t="shared" si="11"/>
        <v/>
      </c>
      <c r="M27" s="73"/>
      <c r="N27" s="74" t="str">
        <f t="shared" si="12"/>
        <v/>
      </c>
      <c r="O27" s="75"/>
      <c r="P27" s="76"/>
      <c r="Q27" s="72"/>
      <c r="R27" s="76"/>
      <c r="S27" s="77" t="str">
        <f t="shared" si="9"/>
        <v/>
      </c>
      <c r="T27" s="72"/>
      <c r="U27" s="123" t="str">
        <f t="shared" si="10"/>
        <v/>
      </c>
      <c r="V27" s="124" t="str">
        <f t="shared" si="2"/>
        <v/>
      </c>
      <c r="W27" s="127" t="str">
        <f t="shared" si="3"/>
        <v/>
      </c>
      <c r="X27" s="78" t="str">
        <f t="shared" si="4"/>
        <v/>
      </c>
      <c r="Y27" s="79"/>
      <c r="Z27" s="79"/>
      <c r="AA27" s="80" t="str">
        <f t="shared" si="5"/>
        <v/>
      </c>
      <c r="AB27" s="79"/>
      <c r="AC27" s="79"/>
      <c r="AD27" s="80" t="str">
        <f t="shared" si="6"/>
        <v/>
      </c>
      <c r="AE27" s="81"/>
      <c r="AF27" s="80" t="str">
        <f t="shared" si="7"/>
        <v/>
      </c>
      <c r="AG27" s="127" t="str">
        <f>IF('Pricing Roll-up'!W18="","",'Pricing Roll-up'!W18)</f>
        <v/>
      </c>
      <c r="AH27" s="128" t="str">
        <f>IF('Pricing Roll-up'!Y18="","",'Pricing Roll-up'!Y18)</f>
        <v/>
      </c>
    </row>
    <row r="28" spans="1:34">
      <c r="A28" s="67">
        <v>7</v>
      </c>
      <c r="B28" s="68"/>
      <c r="C28" s="69"/>
      <c r="D28" s="69"/>
      <c r="E28" s="69"/>
      <c r="F28" s="69"/>
      <c r="G28" s="69"/>
      <c r="H28" s="70"/>
      <c r="I28" s="71" t="str">
        <f t="shared" ca="1" si="8"/>
        <v/>
      </c>
      <c r="J28" s="72"/>
      <c r="K28" s="73"/>
      <c r="L28" s="121" t="str">
        <f t="shared" si="11"/>
        <v/>
      </c>
      <c r="M28" s="73"/>
      <c r="N28" s="74" t="str">
        <f t="shared" si="12"/>
        <v/>
      </c>
      <c r="O28" s="75"/>
      <c r="P28" s="76"/>
      <c r="Q28" s="72"/>
      <c r="R28" s="76"/>
      <c r="S28" s="77" t="str">
        <f t="shared" si="9"/>
        <v/>
      </c>
      <c r="T28" s="72"/>
      <c r="U28" s="123" t="str">
        <f t="shared" si="10"/>
        <v/>
      </c>
      <c r="V28" s="124" t="str">
        <f t="shared" si="2"/>
        <v/>
      </c>
      <c r="W28" s="127" t="str">
        <f t="shared" si="3"/>
        <v/>
      </c>
      <c r="X28" s="78" t="str">
        <f t="shared" si="4"/>
        <v/>
      </c>
      <c r="Y28" s="79"/>
      <c r="Z28" s="79"/>
      <c r="AA28" s="80" t="str">
        <f t="shared" si="5"/>
        <v/>
      </c>
      <c r="AB28" s="79"/>
      <c r="AC28" s="79"/>
      <c r="AD28" s="80" t="str">
        <f t="shared" si="6"/>
        <v/>
      </c>
      <c r="AE28" s="81"/>
      <c r="AF28" s="80" t="str">
        <f t="shared" si="7"/>
        <v/>
      </c>
      <c r="AG28" s="127" t="str">
        <f>IF('Pricing Roll-up'!W19="","",'Pricing Roll-up'!W19)</f>
        <v/>
      </c>
      <c r="AH28" s="128" t="str">
        <f>IF('Pricing Roll-up'!Y19="","",'Pricing Roll-up'!Y19)</f>
        <v/>
      </c>
    </row>
    <row r="29" spans="1:34">
      <c r="A29" s="67">
        <v>8</v>
      </c>
      <c r="B29" s="68"/>
      <c r="C29" s="69"/>
      <c r="D29" s="69"/>
      <c r="E29" s="69"/>
      <c r="F29" s="69"/>
      <c r="G29" s="69"/>
      <c r="H29" s="70"/>
      <c r="I29" s="71" t="str">
        <f t="shared" ca="1" si="8"/>
        <v/>
      </c>
      <c r="J29" s="72"/>
      <c r="K29" s="73"/>
      <c r="L29" s="121" t="str">
        <f t="shared" si="11"/>
        <v/>
      </c>
      <c r="M29" s="73"/>
      <c r="N29" s="74" t="str">
        <f t="shared" si="12"/>
        <v/>
      </c>
      <c r="O29" s="75"/>
      <c r="P29" s="76"/>
      <c r="Q29" s="72"/>
      <c r="R29" s="76"/>
      <c r="S29" s="77" t="str">
        <f t="shared" si="9"/>
        <v/>
      </c>
      <c r="T29" s="72"/>
      <c r="U29" s="123" t="str">
        <f t="shared" si="10"/>
        <v/>
      </c>
      <c r="V29" s="124" t="str">
        <f t="shared" si="2"/>
        <v/>
      </c>
      <c r="W29" s="127" t="str">
        <f t="shared" si="3"/>
        <v/>
      </c>
      <c r="X29" s="78" t="str">
        <f t="shared" si="4"/>
        <v/>
      </c>
      <c r="Y29" s="79"/>
      <c r="Z29" s="79"/>
      <c r="AA29" s="80" t="str">
        <f t="shared" si="5"/>
        <v/>
      </c>
      <c r="AB29" s="79"/>
      <c r="AC29" s="79"/>
      <c r="AD29" s="80" t="str">
        <f t="shared" si="6"/>
        <v/>
      </c>
      <c r="AE29" s="81"/>
      <c r="AF29" s="80" t="str">
        <f t="shared" si="7"/>
        <v/>
      </c>
      <c r="AG29" s="127" t="str">
        <f>IF('Pricing Roll-up'!W20="","",'Pricing Roll-up'!W20)</f>
        <v/>
      </c>
      <c r="AH29" s="128" t="str">
        <f>IF('Pricing Roll-up'!Y20="","",'Pricing Roll-up'!Y20)</f>
        <v/>
      </c>
    </row>
    <row r="30" spans="1:34">
      <c r="A30" s="67">
        <v>9</v>
      </c>
      <c r="B30" s="68"/>
      <c r="C30" s="69"/>
      <c r="D30" s="69"/>
      <c r="E30" s="69"/>
      <c r="F30" s="69"/>
      <c r="G30" s="69"/>
      <c r="H30" s="70"/>
      <c r="I30" s="71" t="str">
        <f t="shared" ref="I30:I31" ca="1" si="13">IF(H30="","",(TODAY()-H30)/365)</f>
        <v/>
      </c>
      <c r="J30" s="72"/>
      <c r="K30" s="73"/>
      <c r="L30" s="121" t="str">
        <f t="shared" ref="L30:L31" si="14">IF(K30="","",K30-J30)</f>
        <v/>
      </c>
      <c r="M30" s="73"/>
      <c r="N30" s="74" t="str">
        <f t="shared" ref="N30:N31" si="15">IFERROR(K30/M30,"")</f>
        <v/>
      </c>
      <c r="O30" s="75"/>
      <c r="P30" s="76"/>
      <c r="Q30" s="72"/>
      <c r="R30" s="76"/>
      <c r="S30" s="77" t="str">
        <f t="shared" ref="S30:S31" si="16">IF(Q30="","",Q30*(1-R30))</f>
        <v/>
      </c>
      <c r="T30" s="72"/>
      <c r="U30" s="123" t="str">
        <f t="shared" ref="U30:U31" si="17">IFERROR(T30/G30,"")</f>
        <v/>
      </c>
      <c r="V30" s="124" t="str">
        <f t="shared" si="2"/>
        <v/>
      </c>
      <c r="W30" s="127" t="str">
        <f t="shared" si="3"/>
        <v/>
      </c>
      <c r="X30" s="78" t="str">
        <f t="shared" si="4"/>
        <v/>
      </c>
      <c r="Y30" s="79"/>
      <c r="Z30" s="79"/>
      <c r="AA30" s="80" t="str">
        <f t="shared" si="5"/>
        <v/>
      </c>
      <c r="AB30" s="79"/>
      <c r="AC30" s="79"/>
      <c r="AD30" s="80" t="str">
        <f t="shared" si="6"/>
        <v/>
      </c>
      <c r="AE30" s="81"/>
      <c r="AF30" s="80" t="str">
        <f t="shared" si="7"/>
        <v/>
      </c>
      <c r="AG30" s="127" t="str">
        <f>IF('Pricing Roll-up'!W21="","",'Pricing Roll-up'!W21)</f>
        <v/>
      </c>
      <c r="AH30" s="128" t="str">
        <f>IF('Pricing Roll-up'!Y21="","",'Pricing Roll-up'!Y21)</f>
        <v/>
      </c>
    </row>
    <row r="31" spans="1:34">
      <c r="A31" s="67">
        <v>10</v>
      </c>
      <c r="B31" s="68"/>
      <c r="C31" s="69"/>
      <c r="D31" s="69"/>
      <c r="E31" s="69"/>
      <c r="F31" s="69"/>
      <c r="G31" s="69"/>
      <c r="H31" s="70"/>
      <c r="I31" s="71" t="str">
        <f t="shared" ca="1" si="13"/>
        <v/>
      </c>
      <c r="J31" s="72"/>
      <c r="K31" s="73"/>
      <c r="L31" s="121" t="str">
        <f t="shared" si="14"/>
        <v/>
      </c>
      <c r="M31" s="73"/>
      <c r="N31" s="74" t="str">
        <f t="shared" si="15"/>
        <v/>
      </c>
      <c r="O31" s="75"/>
      <c r="P31" s="76"/>
      <c r="Q31" s="72"/>
      <c r="R31" s="76"/>
      <c r="S31" s="77" t="str">
        <f t="shared" si="16"/>
        <v/>
      </c>
      <c r="T31" s="72"/>
      <c r="U31" s="123" t="str">
        <f t="shared" si="17"/>
        <v/>
      </c>
      <c r="V31" s="124" t="str">
        <f t="shared" si="2"/>
        <v/>
      </c>
      <c r="W31" s="127" t="str">
        <f t="shared" si="3"/>
        <v/>
      </c>
      <c r="X31" s="78" t="str">
        <f t="shared" si="4"/>
        <v/>
      </c>
      <c r="Y31" s="79"/>
      <c r="Z31" s="79"/>
      <c r="AA31" s="80" t="str">
        <f t="shared" si="5"/>
        <v/>
      </c>
      <c r="AB31" s="79"/>
      <c r="AC31" s="79"/>
      <c r="AD31" s="80" t="str">
        <f t="shared" si="6"/>
        <v/>
      </c>
      <c r="AE31" s="81"/>
      <c r="AF31" s="80" t="str">
        <f t="shared" si="7"/>
        <v/>
      </c>
      <c r="AG31" s="127" t="str">
        <f>IF('Pricing Roll-up'!W22="","",'Pricing Roll-up'!W22)</f>
        <v/>
      </c>
      <c r="AH31" s="128" t="str">
        <f>IF('Pricing Roll-up'!Y22="","",'Pricing Roll-up'!Y22)</f>
        <v/>
      </c>
    </row>
    <row r="32" spans="1:34" ht="15" thickBot="1">
      <c r="A32" s="67">
        <v>11</v>
      </c>
      <c r="B32" s="82"/>
      <c r="C32" s="83"/>
      <c r="D32" s="83"/>
      <c r="E32" s="83"/>
      <c r="F32" s="83"/>
      <c r="G32" s="83"/>
      <c r="H32" s="84"/>
      <c r="I32" s="85" t="str">
        <f ca="1">IF(H32="","",(TODAY()-H32)/365)</f>
        <v/>
      </c>
      <c r="J32" s="86"/>
      <c r="K32" s="87"/>
      <c r="L32" s="122" t="str">
        <f t="shared" si="11"/>
        <v/>
      </c>
      <c r="M32" s="87"/>
      <c r="N32" s="88" t="str">
        <f t="shared" si="12"/>
        <v/>
      </c>
      <c r="O32" s="89"/>
      <c r="P32" s="90"/>
      <c r="Q32" s="86"/>
      <c r="R32" s="90"/>
      <c r="S32" s="91" t="str">
        <f>IF(Q32="","",Q32*(1-R32))</f>
        <v/>
      </c>
      <c r="T32" s="86"/>
      <c r="U32" s="125" t="str">
        <f>IFERROR(T32/G32,"")</f>
        <v/>
      </c>
      <c r="V32" s="126" t="str">
        <f t="shared" ref="V32" si="18">IFERROR(S32-T32,"")</f>
        <v/>
      </c>
      <c r="W32" s="129" t="str">
        <f t="shared" si="3"/>
        <v/>
      </c>
      <c r="X32" s="92" t="str">
        <f t="shared" si="4"/>
        <v/>
      </c>
      <c r="Y32" s="93"/>
      <c r="Z32" s="93"/>
      <c r="AA32" s="94" t="str">
        <f t="shared" si="5"/>
        <v/>
      </c>
      <c r="AB32" s="93"/>
      <c r="AC32" s="93"/>
      <c r="AD32" s="94" t="str">
        <f t="shared" si="6"/>
        <v/>
      </c>
      <c r="AE32" s="95"/>
      <c r="AF32" s="94" t="str">
        <f t="shared" si="7"/>
        <v/>
      </c>
      <c r="AG32" s="129" t="str">
        <f>IF('Pricing Roll-up'!W23="","",'Pricing Roll-up'!W23)</f>
        <v/>
      </c>
      <c r="AH32" s="130" t="str">
        <f>IF('Pricing Roll-up'!Y23="","",'Pricing Roll-up'!Y23)</f>
        <v/>
      </c>
    </row>
    <row r="33" spans="2:34" ht="15" thickBot="1">
      <c r="B33" s="131" t="s">
        <v>3</v>
      </c>
      <c r="C33" s="132">
        <f>COUNT(K22:K32)</f>
        <v>0</v>
      </c>
      <c r="D33" s="132"/>
      <c r="E33" s="132"/>
      <c r="F33" s="132"/>
      <c r="G33" s="132">
        <f>SUM(G22:G32)</f>
        <v>0</v>
      </c>
      <c r="H33" s="132"/>
      <c r="I33" s="133" t="str">
        <f ca="1">IFERROR(AVERAGE(I22:I32),"")</f>
        <v/>
      </c>
      <c r="J33" s="134">
        <f>SUM(J22:J32)</f>
        <v>0</v>
      </c>
      <c r="K33" s="134">
        <f>SUM(K22:K32)</f>
        <v>0</v>
      </c>
      <c r="L33" s="134">
        <f>SUM(L22:L32)</f>
        <v>0</v>
      </c>
      <c r="M33" s="134">
        <f>SUM(M22:M32)</f>
        <v>0</v>
      </c>
      <c r="N33" s="135" t="str">
        <f>IFERROR(SUMPRODUCT(N22:N32,K22:K32)/SUM(K22:K32),"")</f>
        <v/>
      </c>
      <c r="O33" s="136" t="str">
        <f>IFERROR(SUMPRODUCT(O22:O32,K22:K32)/SUM(K22:K32),"")</f>
        <v/>
      </c>
      <c r="P33" s="135" t="str">
        <f>IFERROR(SUMPRODUCT(P22:P32,K22:K32)/SUM(K22:K32),"")</f>
        <v/>
      </c>
      <c r="Q33" s="134">
        <f>SUM(Q22:Q32)</f>
        <v>0</v>
      </c>
      <c r="R33" s="135" t="str">
        <f>IFERROR(SUMPRODUCT(R22:R32,K22:K32)/SUM(K22:K32),"")</f>
        <v/>
      </c>
      <c r="S33" s="134">
        <f>SUM(S22:S32)</f>
        <v>0</v>
      </c>
      <c r="T33" s="134">
        <f>SUM(T22:T32)</f>
        <v>0</v>
      </c>
      <c r="U33" s="134">
        <f>SUM(U22:U32)</f>
        <v>0</v>
      </c>
      <c r="V33" s="134">
        <f>SUM(V22:V32)</f>
        <v>0</v>
      </c>
      <c r="W33" s="135" t="str">
        <f>IFERROR(AVERAGE(W22:W32),"")</f>
        <v/>
      </c>
      <c r="X33" s="135" t="str">
        <f>IFERROR(SUMPRODUCT(X22:X32,K22:K32)/SUM(K22:K32),"")</f>
        <v/>
      </c>
      <c r="Y33" s="135"/>
      <c r="Z33" s="137">
        <f>SUM(Z22:Z32)</f>
        <v>0</v>
      </c>
      <c r="AA33" s="138" t="str">
        <f t="shared" si="5"/>
        <v/>
      </c>
      <c r="AB33" s="132"/>
      <c r="AC33" s="139">
        <f>SUM(AC22:AC32)</f>
        <v>0</v>
      </c>
      <c r="AD33" s="140" t="str">
        <f t="shared" si="6"/>
        <v/>
      </c>
      <c r="AE33" s="141">
        <f>SUM(AE22:AE32)</f>
        <v>0</v>
      </c>
      <c r="AF33" s="140" t="str">
        <f t="shared" si="7"/>
        <v/>
      </c>
      <c r="AG33" s="142" t="str">
        <f>IFERROR(SUMPRODUCT(AG22:AG32,K22:K32)/SUM(K22:K32),"")</f>
        <v/>
      </c>
      <c r="AH33" s="143" t="str">
        <f>IFERROR(SUMPRODUCT(AH22:AH32,K22:K32)/SUM(K22:K32),"")</f>
        <v/>
      </c>
    </row>
  </sheetData>
  <sheetProtection sheet="1" selectLockedCells="1"/>
  <autoFilter ref="B21:AH33" xr:uid="{6033283F-79EB-4D59-8B9B-46FFCDB4DD13}"/>
  <mergeCells count="4">
    <mergeCell ref="B2:D2"/>
    <mergeCell ref="B11:C11"/>
    <mergeCell ref="D11:G11"/>
    <mergeCell ref="H11:I11"/>
  </mergeCells>
  <pageMargins left="0.45" right="0.45" top="0.75" bottom="0.5" header="0.3" footer="0.3"/>
  <pageSetup paperSize="5"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Macro1">
                <anchor moveWithCells="1" sizeWithCells="1">
                  <from>
                    <xdr:col>8</xdr:col>
                    <xdr:colOff>641350</xdr:colOff>
                    <xdr:row>12</xdr:row>
                    <xdr:rowOff>133350</xdr:rowOff>
                  </from>
                  <to>
                    <xdr:col>9</xdr:col>
                    <xdr:colOff>596900</xdr:colOff>
                    <xdr:row>15</xdr:row>
                    <xdr:rowOff>63500</xdr:rowOff>
                  </to>
                </anchor>
              </controlPr>
            </control>
          </mc:Choice>
        </mc:AlternateContent>
        <mc:AlternateContent xmlns:mc="http://schemas.openxmlformats.org/markup-compatibility/2006">
          <mc:Choice Requires="x14">
            <control shapeId="1029" r:id="rId5" name="Button 5">
              <controlPr defaultSize="0" print="0" autoFill="0" autoPict="0" macro="[0]!Macro2">
                <anchor moveWithCells="1" sizeWithCells="1">
                  <from>
                    <xdr:col>8</xdr:col>
                    <xdr:colOff>622300</xdr:colOff>
                    <xdr:row>15</xdr:row>
                    <xdr:rowOff>101600</xdr:rowOff>
                  </from>
                  <to>
                    <xdr:col>9</xdr:col>
                    <xdr:colOff>596900</xdr:colOff>
                    <xdr:row>18</xdr:row>
                    <xdr:rowOff>69850</xdr:rowOff>
                  </to>
                </anchor>
              </controlPr>
            </control>
          </mc:Choice>
        </mc:AlternateContent>
        <mc:AlternateContent xmlns:mc="http://schemas.openxmlformats.org/markup-compatibility/2006">
          <mc:Choice Requires="x14">
            <control shapeId="1031" r:id="rId6" name="Button 7">
              <controlPr defaultSize="0" print="0" autoFill="0" autoPict="0" macro="[0]!Additional_10">
                <anchor moveWithCells="1" sizeWithCells="1">
                  <from>
                    <xdr:col>8</xdr:col>
                    <xdr:colOff>622300</xdr:colOff>
                    <xdr:row>10</xdr:row>
                    <xdr:rowOff>12700</xdr:rowOff>
                  </from>
                  <to>
                    <xdr:col>9</xdr:col>
                    <xdr:colOff>596900</xdr:colOff>
                    <xdr:row>12</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B31"/>
  <sheetViews>
    <sheetView showGridLines="0" zoomScale="85" zoomScaleNormal="85" workbookViewId="0">
      <selection activeCell="A23" sqref="A23:XFD32"/>
    </sheetView>
  </sheetViews>
  <sheetFormatPr defaultColWidth="9.1796875" defaultRowHeight="14.5"/>
  <cols>
    <col min="1" max="1" width="4" style="56" customWidth="1"/>
    <col min="2" max="2" width="27.453125" style="56" customWidth="1"/>
    <col min="3" max="3" width="26.453125" style="56" customWidth="1"/>
    <col min="4" max="4" width="19.7265625" style="56" bestFit="1" customWidth="1"/>
    <col min="5" max="5" width="20.81640625" style="56" customWidth="1"/>
    <col min="6" max="6" width="16" style="56" customWidth="1"/>
    <col min="7" max="7" width="15.54296875" style="56" customWidth="1"/>
    <col min="8" max="8" width="17.81640625" style="56" customWidth="1"/>
    <col min="9" max="9" width="18.81640625" style="56" customWidth="1"/>
    <col min="10" max="10" width="13.7265625" style="56" customWidth="1"/>
    <col min="11" max="12" width="13.54296875" style="56" customWidth="1"/>
    <col min="13" max="13" width="13.26953125" style="57" customWidth="1"/>
    <col min="14" max="14" width="13.54296875" style="57" customWidth="1"/>
    <col min="15" max="15" width="9.81640625" style="57" bestFit="1" customWidth="1"/>
    <col min="16" max="16" width="8.54296875" style="57" bestFit="1" customWidth="1"/>
    <col min="17" max="17" width="10.1796875" style="57" customWidth="1"/>
    <col min="18" max="18" width="10" style="57" bestFit="1" customWidth="1"/>
    <col min="19" max="19" width="9.54296875" style="57" bestFit="1" customWidth="1"/>
    <col min="20" max="20" width="11.7265625" style="57" customWidth="1"/>
    <col min="21" max="21" width="9.54296875" style="57" customWidth="1"/>
    <col min="22" max="22" width="10.81640625" style="56" bestFit="1" customWidth="1"/>
    <col min="23" max="25" width="18.26953125" style="56" customWidth="1"/>
    <col min="26" max="28" width="17.453125" style="56" customWidth="1"/>
    <col min="29" max="29" width="11.453125" style="56" bestFit="1" customWidth="1"/>
    <col min="30" max="30" width="11" style="56" bestFit="1" customWidth="1"/>
    <col min="31" max="32" width="10.7265625" style="56" bestFit="1" customWidth="1"/>
    <col min="33" max="16384" width="9.1796875" style="56"/>
  </cols>
  <sheetData>
    <row r="1" spans="1:28" ht="15" thickBot="1">
      <c r="R1" s="144"/>
      <c r="S1" s="144"/>
    </row>
    <row r="2" spans="1:28" ht="18.5" thickBot="1">
      <c r="B2" s="310" t="s">
        <v>69</v>
      </c>
      <c r="C2" s="311"/>
      <c r="D2" s="311"/>
      <c r="E2" s="311"/>
      <c r="F2" s="311"/>
      <c r="G2" s="312"/>
      <c r="H2" s="62"/>
      <c r="J2" s="307" t="s">
        <v>72</v>
      </c>
      <c r="K2" s="308"/>
      <c r="L2" s="308"/>
      <c r="M2" s="309"/>
      <c r="T2" s="56"/>
      <c r="U2" s="56"/>
    </row>
    <row r="3" spans="1:28" ht="15" thickBot="1">
      <c r="B3" s="296" t="s">
        <v>147</v>
      </c>
      <c r="C3" s="297"/>
      <c r="D3" s="296" t="s">
        <v>41</v>
      </c>
      <c r="E3" s="319"/>
      <c r="F3" s="319"/>
      <c r="G3" s="297"/>
      <c r="H3" s="145"/>
      <c r="J3" s="313" t="s">
        <v>66</v>
      </c>
      <c r="K3" s="314"/>
      <c r="L3" s="314"/>
      <c r="M3" s="315"/>
      <c r="T3" s="56"/>
      <c r="U3" s="56"/>
    </row>
    <row r="4" spans="1:28">
      <c r="B4" s="146" t="s">
        <v>39</v>
      </c>
      <c r="C4" s="147"/>
      <c r="D4" s="107" t="s">
        <v>6</v>
      </c>
      <c r="E4" s="108">
        <f>'Sizing Roll-up'!E12</f>
        <v>0</v>
      </c>
      <c r="F4" s="109" t="s">
        <v>46</v>
      </c>
      <c r="G4" s="110">
        <f>'Sizing Roll-up'!Z33</f>
        <v>0</v>
      </c>
      <c r="H4" s="144"/>
      <c r="J4" s="148" t="s">
        <v>2</v>
      </c>
      <c r="K4" s="149" t="s">
        <v>67</v>
      </c>
      <c r="L4" s="149" t="s">
        <v>8</v>
      </c>
      <c r="M4" s="150" t="s">
        <v>67</v>
      </c>
      <c r="U4" s="151"/>
      <c r="V4" s="152"/>
    </row>
    <row r="5" spans="1:28">
      <c r="B5" s="153" t="s">
        <v>9</v>
      </c>
      <c r="C5" s="154"/>
      <c r="D5" s="107" t="s">
        <v>7</v>
      </c>
      <c r="E5" s="108">
        <f>'Sizing Roll-up'!E13</f>
        <v>0</v>
      </c>
      <c r="F5" s="109" t="s">
        <v>47</v>
      </c>
      <c r="G5" s="112" t="str">
        <f>'Sizing Roll-up'!AA33</f>
        <v/>
      </c>
      <c r="H5" s="144"/>
      <c r="J5" s="155">
        <v>0.7</v>
      </c>
      <c r="K5" s="156">
        <v>-4.0000000000000002E-4</v>
      </c>
      <c r="L5" s="157">
        <v>1.3</v>
      </c>
      <c r="M5" s="158">
        <v>-5.9999999999999995E-4</v>
      </c>
      <c r="U5" s="151"/>
    </row>
    <row r="6" spans="1:28">
      <c r="B6" s="159" t="s">
        <v>52</v>
      </c>
      <c r="C6" s="160"/>
      <c r="D6" s="107" t="s">
        <v>13</v>
      </c>
      <c r="E6" s="113">
        <f>'Sizing Roll-up'!E14</f>
        <v>0</v>
      </c>
      <c r="F6" s="109" t="s">
        <v>48</v>
      </c>
      <c r="G6" s="110">
        <f>'Sizing Roll-up'!AC33</f>
        <v>0</v>
      </c>
      <c r="H6" s="144"/>
      <c r="J6" s="155">
        <v>0.65</v>
      </c>
      <c r="K6" s="156">
        <v>-8.0000000000000004E-4</v>
      </c>
      <c r="L6" s="157">
        <v>1.4</v>
      </c>
      <c r="M6" s="158">
        <v>-1.1999999999999999E-3</v>
      </c>
      <c r="R6" s="144"/>
      <c r="U6" s="151"/>
    </row>
    <row r="7" spans="1:28">
      <c r="B7" s="159" t="s">
        <v>50</v>
      </c>
      <c r="C7" s="161"/>
      <c r="D7" s="107" t="s">
        <v>25</v>
      </c>
      <c r="E7" s="113">
        <f>'Sizing Roll-up'!E15</f>
        <v>0</v>
      </c>
      <c r="F7" s="114" t="s">
        <v>49</v>
      </c>
      <c r="G7" s="198" t="str">
        <f>'Sizing Roll-up'!AD33</f>
        <v/>
      </c>
      <c r="H7" s="144"/>
      <c r="J7" s="155">
        <v>0.55000000000000004</v>
      </c>
      <c r="K7" s="156">
        <v>-1.1999999999999999E-3</v>
      </c>
      <c r="L7" s="157">
        <v>1.5</v>
      </c>
      <c r="M7" s="158">
        <v>-1.6000000000000001E-3</v>
      </c>
      <c r="R7" s="144"/>
      <c r="U7" s="151"/>
    </row>
    <row r="8" spans="1:28" ht="15" thickBot="1">
      <c r="B8" s="162" t="s">
        <v>60</v>
      </c>
      <c r="C8" s="154"/>
      <c r="D8" s="107" t="s">
        <v>53</v>
      </c>
      <c r="E8" s="116" t="str">
        <f>'Sizing Roll-up'!E16</f>
        <v/>
      </c>
      <c r="F8" s="108"/>
      <c r="G8" s="110"/>
      <c r="H8" s="144"/>
      <c r="J8" s="316" t="s">
        <v>73</v>
      </c>
      <c r="K8" s="317"/>
      <c r="L8" s="317"/>
      <c r="M8" s="318"/>
      <c r="R8" s="144"/>
      <c r="U8" s="151"/>
    </row>
    <row r="9" spans="1:28">
      <c r="B9" s="159" t="s">
        <v>51</v>
      </c>
      <c r="C9" s="161"/>
      <c r="D9" s="107" t="s">
        <v>44</v>
      </c>
      <c r="E9" s="116" t="str">
        <f>'Sizing Roll-up'!E17</f>
        <v/>
      </c>
      <c r="F9" s="105" t="s">
        <v>70</v>
      </c>
      <c r="G9" s="117" t="str">
        <f>X24</f>
        <v/>
      </c>
      <c r="H9" s="144"/>
      <c r="J9" s="320" t="s">
        <v>55</v>
      </c>
      <c r="K9" s="321"/>
      <c r="L9" s="303">
        <v>-1.5E-3</v>
      </c>
      <c r="M9" s="304"/>
      <c r="U9" s="56"/>
    </row>
    <row r="10" spans="1:28" ht="15" thickBot="1">
      <c r="B10" s="163" t="s">
        <v>54</v>
      </c>
      <c r="C10" s="164"/>
      <c r="D10" s="118" t="s">
        <v>45</v>
      </c>
      <c r="E10" s="179" t="str">
        <f>'Sizing Roll-up'!E18</f>
        <v/>
      </c>
      <c r="F10" s="118" t="s">
        <v>71</v>
      </c>
      <c r="G10" s="120" t="str">
        <f>Y24</f>
        <v/>
      </c>
      <c r="H10" s="144"/>
      <c r="J10" s="301" t="s">
        <v>42</v>
      </c>
      <c r="K10" s="302"/>
      <c r="L10" s="305">
        <v>-1E-3</v>
      </c>
      <c r="M10" s="306"/>
      <c r="U10" s="56"/>
    </row>
    <row r="11" spans="1:28" ht="15" thickBot="1">
      <c r="B11" s="151"/>
      <c r="C11" s="165"/>
      <c r="J11" s="166"/>
    </row>
    <row r="12" spans="1:28" ht="28">
      <c r="B12" s="195" t="s">
        <v>14</v>
      </c>
      <c r="C12" s="193" t="s">
        <v>15</v>
      </c>
      <c r="D12" s="193" t="s">
        <v>16</v>
      </c>
      <c r="E12" s="193" t="s">
        <v>17</v>
      </c>
      <c r="F12" s="193" t="s">
        <v>24</v>
      </c>
      <c r="G12" s="193" t="s">
        <v>0</v>
      </c>
      <c r="H12" s="193" t="s">
        <v>63</v>
      </c>
      <c r="I12" s="193" t="s">
        <v>1</v>
      </c>
      <c r="J12" s="193" t="s">
        <v>39</v>
      </c>
      <c r="K12" s="193" t="s">
        <v>11</v>
      </c>
      <c r="L12" s="193" t="s">
        <v>5</v>
      </c>
      <c r="M12" s="193" t="s">
        <v>9</v>
      </c>
      <c r="N12" s="193" t="s">
        <v>19</v>
      </c>
      <c r="O12" s="193" t="s">
        <v>22</v>
      </c>
      <c r="P12" s="193" t="s">
        <v>23</v>
      </c>
      <c r="Q12" s="193" t="s">
        <v>20</v>
      </c>
      <c r="R12" s="193" t="s">
        <v>21</v>
      </c>
      <c r="S12" s="193" t="s">
        <v>12</v>
      </c>
      <c r="T12" s="193" t="s">
        <v>10</v>
      </c>
      <c r="U12" s="193" t="s">
        <v>42</v>
      </c>
      <c r="V12" s="193" t="s">
        <v>27</v>
      </c>
      <c r="W12" s="193" t="s">
        <v>131</v>
      </c>
      <c r="X12" s="193" t="s">
        <v>18</v>
      </c>
      <c r="Y12" s="193" t="s">
        <v>132</v>
      </c>
      <c r="Z12" s="193" t="s">
        <v>140</v>
      </c>
      <c r="AA12" s="193" t="s">
        <v>141</v>
      </c>
      <c r="AB12" s="193" t="s">
        <v>142</v>
      </c>
    </row>
    <row r="13" spans="1:28">
      <c r="A13" s="67">
        <v>1</v>
      </c>
      <c r="B13" s="180" t="str">
        <f>IF('Sizing Roll-up'!B22="","",'Sizing Roll-up'!B22)</f>
        <v/>
      </c>
      <c r="C13" s="181" t="str">
        <f>IF('Sizing Roll-up'!C22="","",'Sizing Roll-up'!C22)</f>
        <v/>
      </c>
      <c r="D13" s="181" t="str">
        <f>IF('Sizing Roll-up'!D22="","",'Sizing Roll-up'!D22)</f>
        <v/>
      </c>
      <c r="E13" s="181" t="str">
        <f>IF('Sizing Roll-up'!E22="","",'Sizing Roll-up'!E22)</f>
        <v/>
      </c>
      <c r="F13" s="181" t="str">
        <f>IF('Sizing Roll-up'!F22="","",'Sizing Roll-up'!F22)</f>
        <v/>
      </c>
      <c r="G13" s="181" t="str">
        <f>IF('Sizing Roll-up'!G22="","",'Sizing Roll-up'!G22)</f>
        <v/>
      </c>
      <c r="H13" s="182" t="str">
        <f>IF('Sizing Roll-up'!H22="","",'Sizing Roll-up'!H22)</f>
        <v/>
      </c>
      <c r="I13" s="183" t="str">
        <f>IF('Sizing Roll-up'!K22="","",'Sizing Roll-up'!K22)</f>
        <v/>
      </c>
      <c r="J13" s="167" t="str">
        <f>IF('Sizing Roll-up'!B22="","",'Pricing Roll-up'!$C$4)</f>
        <v/>
      </c>
      <c r="K13" s="196"/>
      <c r="L13" s="168" t="str">
        <f>IF(I13="","",'Sizing Roll-up'!$C$17)</f>
        <v/>
      </c>
      <c r="M13" s="78" t="str">
        <f>IF(I13="","",'Sizing Roll-up'!$C$13)</f>
        <v/>
      </c>
      <c r="N13" s="78" t="str">
        <f>IF(I13="","",'Sizing Roll-up'!$C$14)</f>
        <v/>
      </c>
      <c r="O13" s="78" t="str">
        <f>IF('Sizing Roll-up'!N22="","",IF('Sizing Roll-up'!N22&lt;='Pricing Roll-up'!$J$7,'Pricing Roll-up'!$K$7,IF('Sizing Roll-up'!N22&lt;='Pricing Roll-up'!$J$6,'Pricing Roll-up'!$K$6,IF('Sizing Roll-up'!N22&lt;='Pricing Roll-up'!$J$5,'Pricing Roll-up'!$K$5,0))))</f>
        <v/>
      </c>
      <c r="P13" s="78" t="str">
        <f>IF('Sizing Roll-up'!O22="","",IF('Sizing Roll-up'!O22&gt;='Pricing Roll-up'!$L$7,'Pricing Roll-up'!$M$7,IF('Sizing Roll-up'!O22&gt;='Pricing Roll-up'!$L$6,'Pricing Roll-up'!$M$6,IF('Sizing Roll-up'!O22&gt;='Pricing Roll-up'!$L$5,'Pricing Roll-up'!$M$5,0))))</f>
        <v/>
      </c>
      <c r="Q13" s="78" t="str">
        <f>IF(I13="","",'Sizing Roll-up'!$C$18)</f>
        <v/>
      </c>
      <c r="R13" s="78" t="str">
        <f>IF(I13="","",'Sizing Roll-up'!$C$16)</f>
        <v/>
      </c>
      <c r="S13" s="188" t="str">
        <f>IF(I13="","",ROUNDUP((K13/0.01)*(INDEX(Premium[Adder],MATCH(J13,Premium[[ ]],0))),4))</f>
        <v/>
      </c>
      <c r="T13" s="78" t="str">
        <f>IF('Sizing Roll-up'!Y22="","",IF('Sizing Roll-up'!Y22="Y",$L$9,0))</f>
        <v/>
      </c>
      <c r="U13" s="78" t="str">
        <f>IF('Sizing Roll-up'!AB22="","",IF('Sizing Roll-up'!AB22="Y",$L$10,0))</f>
        <v/>
      </c>
      <c r="V13" s="127" t="str">
        <f t="shared" ref="V13:V15" si="0">IF(I13="","",(SUM(O13:U13)))</f>
        <v/>
      </c>
      <c r="W13" s="127" t="str">
        <f t="shared" ref="W13:W15" si="1">IF(I13="","",(SUM(M13:U13)))</f>
        <v/>
      </c>
      <c r="X13" s="197"/>
      <c r="Y13" s="127" t="str">
        <f>IF(I13="","",(W13+X13))</f>
        <v/>
      </c>
      <c r="Z13" s="181" t="str">
        <f>IF('Sizing Roll-up'!Y22="","",'Sizing Roll-up'!Y22)</f>
        <v/>
      </c>
      <c r="AA13" s="181" t="str">
        <f>IF('Sizing Roll-up'!Z22="","",'Sizing Roll-up'!Z22)</f>
        <v/>
      </c>
      <c r="AB13" s="190" t="str">
        <f>IF('Sizing Roll-up'!AA22="","",'Sizing Roll-up'!AA22)</f>
        <v/>
      </c>
    </row>
    <row r="14" spans="1:28">
      <c r="A14" s="67">
        <v>2</v>
      </c>
      <c r="B14" s="180" t="str">
        <f>IF('Sizing Roll-up'!B23="","",'Sizing Roll-up'!B23)</f>
        <v/>
      </c>
      <c r="C14" s="181" t="str">
        <f>IF('Sizing Roll-up'!C23="","",'Sizing Roll-up'!C23)</f>
        <v/>
      </c>
      <c r="D14" s="181" t="str">
        <f>IF('Sizing Roll-up'!D23="","",'Sizing Roll-up'!D23)</f>
        <v/>
      </c>
      <c r="E14" s="181" t="str">
        <f>IF('Sizing Roll-up'!E23="","",'Sizing Roll-up'!E23)</f>
        <v/>
      </c>
      <c r="F14" s="181" t="str">
        <f>IF('Sizing Roll-up'!F23="","",'Sizing Roll-up'!F23)</f>
        <v/>
      </c>
      <c r="G14" s="181" t="str">
        <f>IF('Sizing Roll-up'!G23="","",'Sizing Roll-up'!G23)</f>
        <v/>
      </c>
      <c r="H14" s="182" t="str">
        <f>IF('Sizing Roll-up'!H23="","",'Sizing Roll-up'!H23)</f>
        <v/>
      </c>
      <c r="I14" s="183" t="str">
        <f>IF('Sizing Roll-up'!K23="","",'Sizing Roll-up'!K23)</f>
        <v/>
      </c>
      <c r="J14" s="167" t="str">
        <f>IF('Sizing Roll-up'!B23="","",'Pricing Roll-up'!$C$4)</f>
        <v/>
      </c>
      <c r="K14" s="196"/>
      <c r="L14" s="168" t="str">
        <f>IF(I14="","",'Sizing Roll-up'!$C$17)</f>
        <v/>
      </c>
      <c r="M14" s="78" t="str">
        <f>IF(I14="","",'Sizing Roll-up'!$C$13)</f>
        <v/>
      </c>
      <c r="N14" s="78" t="str">
        <f>IF(I14="","",'Sizing Roll-up'!$C$14)</f>
        <v/>
      </c>
      <c r="O14" s="78" t="str">
        <f>IF('Sizing Roll-up'!N23="","",IF('Sizing Roll-up'!N23&lt;='Pricing Roll-up'!$J$7,'Pricing Roll-up'!$K$7,IF('Sizing Roll-up'!N23&lt;='Pricing Roll-up'!$J$6,'Pricing Roll-up'!$K$6,IF('Sizing Roll-up'!N23&lt;='Pricing Roll-up'!$J$5,'Pricing Roll-up'!$K$5,0))))</f>
        <v/>
      </c>
      <c r="P14" s="78" t="str">
        <f>IF('Sizing Roll-up'!O23="","",IF('Sizing Roll-up'!O23&gt;='Pricing Roll-up'!$L$7,'Pricing Roll-up'!$M$7,IF('Sizing Roll-up'!O23&gt;='Pricing Roll-up'!$L$6,'Pricing Roll-up'!$M$6,IF('Sizing Roll-up'!O23&gt;='Pricing Roll-up'!$L$5,'Pricing Roll-up'!$M$5,0))))</f>
        <v/>
      </c>
      <c r="Q14" s="78" t="str">
        <f>IF(I14="","",'Sizing Roll-up'!$C$18)</f>
        <v/>
      </c>
      <c r="R14" s="78" t="str">
        <f>IF(I14="","",'Sizing Roll-up'!$C$16)</f>
        <v/>
      </c>
      <c r="S14" s="188" t="str">
        <f>IF(I14="","",ROUNDUP((K14/0.01)*(INDEX(Premium[Adder],MATCH(J14,Premium[[ ]],0))),4))</f>
        <v/>
      </c>
      <c r="T14" s="78" t="str">
        <f>IF('Sizing Roll-up'!Y23="","",IF('Sizing Roll-up'!Y23="Y",$L$9,0))</f>
        <v/>
      </c>
      <c r="U14" s="78" t="str">
        <f>IF('Sizing Roll-up'!AB23="","",IF('Sizing Roll-up'!AB23="Y",$L$10,0))</f>
        <v/>
      </c>
      <c r="V14" s="127" t="str">
        <f t="shared" si="0"/>
        <v/>
      </c>
      <c r="W14" s="127" t="str">
        <f t="shared" si="1"/>
        <v/>
      </c>
      <c r="X14" s="197"/>
      <c r="Y14" s="127" t="str">
        <f t="shared" ref="Y14:Y20" si="2">IF(I14="","",(W14+X14))</f>
        <v/>
      </c>
      <c r="Z14" s="181" t="str">
        <f>IF('Sizing Roll-up'!Y23="","",'Sizing Roll-up'!Y23)</f>
        <v/>
      </c>
      <c r="AA14" s="181" t="str">
        <f>IF('Sizing Roll-up'!Z23="","",'Sizing Roll-up'!Z23)</f>
        <v/>
      </c>
      <c r="AB14" s="190" t="str">
        <f>IF('Sizing Roll-up'!AA23="","",'Sizing Roll-up'!AA23)</f>
        <v/>
      </c>
    </row>
    <row r="15" spans="1:28">
      <c r="A15" s="67">
        <v>3</v>
      </c>
      <c r="B15" s="180" t="str">
        <f>IF('Sizing Roll-up'!B24="","",'Sizing Roll-up'!B24)</f>
        <v/>
      </c>
      <c r="C15" s="181" t="str">
        <f>IF('Sizing Roll-up'!C24="","",'Sizing Roll-up'!C24)</f>
        <v/>
      </c>
      <c r="D15" s="181" t="str">
        <f>IF('Sizing Roll-up'!D24="","",'Sizing Roll-up'!D24)</f>
        <v/>
      </c>
      <c r="E15" s="181" t="str">
        <f>IF('Sizing Roll-up'!E24="","",'Sizing Roll-up'!E24)</f>
        <v/>
      </c>
      <c r="F15" s="181" t="str">
        <f>IF('Sizing Roll-up'!F24="","",'Sizing Roll-up'!F24)</f>
        <v/>
      </c>
      <c r="G15" s="181" t="str">
        <f>IF('Sizing Roll-up'!G24="","",'Sizing Roll-up'!G24)</f>
        <v/>
      </c>
      <c r="H15" s="182" t="str">
        <f>IF('Sizing Roll-up'!H24="","",'Sizing Roll-up'!H24)</f>
        <v/>
      </c>
      <c r="I15" s="183" t="str">
        <f>IF('Sizing Roll-up'!K24="","",'Sizing Roll-up'!K24)</f>
        <v/>
      </c>
      <c r="J15" s="167" t="str">
        <f>IF('Sizing Roll-up'!B24="","",'Pricing Roll-up'!$C$4)</f>
        <v/>
      </c>
      <c r="K15" s="196"/>
      <c r="L15" s="168" t="str">
        <f>IF(I15="","",'Sizing Roll-up'!$C$17)</f>
        <v/>
      </c>
      <c r="M15" s="78" t="str">
        <f>IF(I15="","",'Sizing Roll-up'!$C$13)</f>
        <v/>
      </c>
      <c r="N15" s="78" t="str">
        <f>IF(I15="","",'Sizing Roll-up'!$C$14)</f>
        <v/>
      </c>
      <c r="O15" s="78" t="str">
        <f>IF('Sizing Roll-up'!N24="","",IF('Sizing Roll-up'!N24&lt;='Pricing Roll-up'!$J$7,'Pricing Roll-up'!$K$7,IF('Sizing Roll-up'!N24&lt;='Pricing Roll-up'!$J$6,'Pricing Roll-up'!$K$6,IF('Sizing Roll-up'!N24&lt;='Pricing Roll-up'!$J$5,'Pricing Roll-up'!$K$5,0))))</f>
        <v/>
      </c>
      <c r="P15" s="78" t="str">
        <f>IF('Sizing Roll-up'!O24="","",IF('Sizing Roll-up'!O24&gt;='Pricing Roll-up'!$L$7,'Pricing Roll-up'!$M$7,IF('Sizing Roll-up'!O24&gt;='Pricing Roll-up'!$L$6,'Pricing Roll-up'!$M$6,IF('Sizing Roll-up'!O24&gt;='Pricing Roll-up'!$L$5,'Pricing Roll-up'!$M$5,0))))</f>
        <v/>
      </c>
      <c r="Q15" s="78" t="str">
        <f>IF(I15="","",'Sizing Roll-up'!$C$18)</f>
        <v/>
      </c>
      <c r="R15" s="78" t="str">
        <f>IF(I15="","",'Sizing Roll-up'!$C$16)</f>
        <v/>
      </c>
      <c r="S15" s="188" t="str">
        <f>IF(I15="","",ROUNDUP((K15/0.01)*(INDEX(Premium[Adder],MATCH(J15,Premium[[ ]],0))),4))</f>
        <v/>
      </c>
      <c r="T15" s="78" t="str">
        <f>IF('Sizing Roll-up'!Y24="","",IF('Sizing Roll-up'!Y24="Y",$L$9,0))</f>
        <v/>
      </c>
      <c r="U15" s="78" t="str">
        <f>IF('Sizing Roll-up'!AB24="","",IF('Sizing Roll-up'!AB24="Y",$L$10,0))</f>
        <v/>
      </c>
      <c r="V15" s="127" t="str">
        <f t="shared" si="0"/>
        <v/>
      </c>
      <c r="W15" s="127" t="str">
        <f t="shared" si="1"/>
        <v/>
      </c>
      <c r="X15" s="197"/>
      <c r="Y15" s="127" t="str">
        <f t="shared" si="2"/>
        <v/>
      </c>
      <c r="Z15" s="181" t="str">
        <f>IF('Sizing Roll-up'!Y24="","",'Sizing Roll-up'!Y24)</f>
        <v/>
      </c>
      <c r="AA15" s="181" t="str">
        <f>IF('Sizing Roll-up'!Z24="","",'Sizing Roll-up'!Z24)</f>
        <v/>
      </c>
      <c r="AB15" s="190" t="str">
        <f>IF('Sizing Roll-up'!AA24="","",'Sizing Roll-up'!AA24)</f>
        <v/>
      </c>
    </row>
    <row r="16" spans="1:28">
      <c r="A16" s="67">
        <v>4</v>
      </c>
      <c r="B16" s="180" t="str">
        <f>IF('Sizing Roll-up'!B25="","",'Sizing Roll-up'!B25)</f>
        <v/>
      </c>
      <c r="C16" s="181" t="str">
        <f>IF('Sizing Roll-up'!C25="","",'Sizing Roll-up'!C25)</f>
        <v/>
      </c>
      <c r="D16" s="181" t="str">
        <f>IF('Sizing Roll-up'!D25="","",'Sizing Roll-up'!D25)</f>
        <v/>
      </c>
      <c r="E16" s="181" t="str">
        <f>IF('Sizing Roll-up'!E25="","",'Sizing Roll-up'!E25)</f>
        <v/>
      </c>
      <c r="F16" s="181" t="str">
        <f>IF('Sizing Roll-up'!F25="","",'Sizing Roll-up'!F25)</f>
        <v/>
      </c>
      <c r="G16" s="181" t="str">
        <f>IF('Sizing Roll-up'!G25="","",'Sizing Roll-up'!G25)</f>
        <v/>
      </c>
      <c r="H16" s="182" t="str">
        <f>IF('Sizing Roll-up'!H25="","",'Sizing Roll-up'!H25)</f>
        <v/>
      </c>
      <c r="I16" s="183" t="str">
        <f>IF('Sizing Roll-up'!K25="","",'Sizing Roll-up'!K25)</f>
        <v/>
      </c>
      <c r="J16" s="167" t="str">
        <f>IF('Sizing Roll-up'!B25="","",'Pricing Roll-up'!$C$4)</f>
        <v/>
      </c>
      <c r="K16" s="196"/>
      <c r="L16" s="168" t="str">
        <f>IF(I16="","",'Sizing Roll-up'!$C$17)</f>
        <v/>
      </c>
      <c r="M16" s="78" t="str">
        <f>IF(I16="","",'Sizing Roll-up'!$C$13)</f>
        <v/>
      </c>
      <c r="N16" s="78" t="str">
        <f>IF(I16="","",'Sizing Roll-up'!$C$14)</f>
        <v/>
      </c>
      <c r="O16" s="78" t="str">
        <f>IF('Sizing Roll-up'!N25="","",IF('Sizing Roll-up'!N25&lt;='Pricing Roll-up'!$J$7,'Pricing Roll-up'!$K$7,IF('Sizing Roll-up'!N25&lt;='Pricing Roll-up'!$J$6,'Pricing Roll-up'!$K$6,IF('Sizing Roll-up'!N25&lt;='Pricing Roll-up'!$J$5,'Pricing Roll-up'!$K$5,0))))</f>
        <v/>
      </c>
      <c r="P16" s="78" t="str">
        <f>IF('Sizing Roll-up'!O25="","",IF('Sizing Roll-up'!O25&gt;='Pricing Roll-up'!$L$7,'Pricing Roll-up'!$M$7,IF('Sizing Roll-up'!O25&gt;='Pricing Roll-up'!$L$6,'Pricing Roll-up'!$M$6,IF('Sizing Roll-up'!O25&gt;='Pricing Roll-up'!$L$5,'Pricing Roll-up'!$M$5,0))))</f>
        <v/>
      </c>
      <c r="Q16" s="78" t="str">
        <f>IF(I16="","",'Sizing Roll-up'!$C$18)</f>
        <v/>
      </c>
      <c r="R16" s="78" t="str">
        <f>IF(I16="","",'Sizing Roll-up'!$C$16)</f>
        <v/>
      </c>
      <c r="S16" s="188" t="str">
        <f>IF(I16="","",ROUNDUP((K16/0.01)*(INDEX(Premium[Adder],MATCH(J16,Premium[[ ]],0))),4))</f>
        <v/>
      </c>
      <c r="T16" s="78" t="str">
        <f>IF('Sizing Roll-up'!Y25="","",IF('Sizing Roll-up'!Y25="Y",$L$9,0))</f>
        <v/>
      </c>
      <c r="U16" s="78" t="str">
        <f>IF('Sizing Roll-up'!AB25="","",IF('Sizing Roll-up'!AB25="Y",$L$10,0))</f>
        <v/>
      </c>
      <c r="V16" s="127" t="str">
        <f t="shared" ref="V16:V23" si="3">IF(I16="","",(SUM(O16:U16)))</f>
        <v/>
      </c>
      <c r="W16" s="127" t="str">
        <f t="shared" ref="W16:W23" si="4">IF(I16="","",(SUM(M16:U16)))</f>
        <v/>
      </c>
      <c r="X16" s="197"/>
      <c r="Y16" s="127" t="str">
        <f t="shared" si="2"/>
        <v/>
      </c>
      <c r="Z16" s="181" t="str">
        <f>IF('Sizing Roll-up'!Y25="","",'Sizing Roll-up'!Y25)</f>
        <v/>
      </c>
      <c r="AA16" s="181" t="str">
        <f>IF('Sizing Roll-up'!Z25="","",'Sizing Roll-up'!Z25)</f>
        <v/>
      </c>
      <c r="AB16" s="190" t="str">
        <f>IF('Sizing Roll-up'!AA25="","",'Sizing Roll-up'!AA25)</f>
        <v/>
      </c>
    </row>
    <row r="17" spans="1:28">
      <c r="A17" s="67">
        <v>5</v>
      </c>
      <c r="B17" s="180" t="str">
        <f>IF('Sizing Roll-up'!B26="","",'Sizing Roll-up'!B26)</f>
        <v/>
      </c>
      <c r="C17" s="181" t="str">
        <f>IF('Sizing Roll-up'!C26="","",'Sizing Roll-up'!C26)</f>
        <v/>
      </c>
      <c r="D17" s="181" t="str">
        <f>IF('Sizing Roll-up'!D26="","",'Sizing Roll-up'!D26)</f>
        <v/>
      </c>
      <c r="E17" s="181" t="str">
        <f>IF('Sizing Roll-up'!E26="","",'Sizing Roll-up'!E26)</f>
        <v/>
      </c>
      <c r="F17" s="181" t="str">
        <f>IF('Sizing Roll-up'!F26="","",'Sizing Roll-up'!F26)</f>
        <v/>
      </c>
      <c r="G17" s="181" t="str">
        <f>IF('Sizing Roll-up'!G26="","",'Sizing Roll-up'!G26)</f>
        <v/>
      </c>
      <c r="H17" s="182" t="str">
        <f>IF('Sizing Roll-up'!H26="","",'Sizing Roll-up'!H26)</f>
        <v/>
      </c>
      <c r="I17" s="183" t="str">
        <f>IF('Sizing Roll-up'!K26="","",'Sizing Roll-up'!K26)</f>
        <v/>
      </c>
      <c r="J17" s="167" t="str">
        <f>IF('Sizing Roll-up'!B26="","",'Pricing Roll-up'!$C$4)</f>
        <v/>
      </c>
      <c r="K17" s="196"/>
      <c r="L17" s="168" t="str">
        <f>IF(I17="","",'Sizing Roll-up'!$C$17)</f>
        <v/>
      </c>
      <c r="M17" s="78" t="str">
        <f>IF(I17="","",'Sizing Roll-up'!$C$13)</f>
        <v/>
      </c>
      <c r="N17" s="78" t="str">
        <f>IF(I17="","",'Sizing Roll-up'!$C$14)</f>
        <v/>
      </c>
      <c r="O17" s="78" t="str">
        <f>IF('Sizing Roll-up'!N26="","",IF('Sizing Roll-up'!N26&lt;='Pricing Roll-up'!$J$7,'Pricing Roll-up'!$K$7,IF('Sizing Roll-up'!N26&lt;='Pricing Roll-up'!$J$6,'Pricing Roll-up'!$K$6,IF('Sizing Roll-up'!N26&lt;='Pricing Roll-up'!$J$5,'Pricing Roll-up'!$K$5,0))))</f>
        <v/>
      </c>
      <c r="P17" s="78" t="str">
        <f>IF('Sizing Roll-up'!O26="","",IF('Sizing Roll-up'!O26&gt;='Pricing Roll-up'!$L$7,'Pricing Roll-up'!$M$7,IF('Sizing Roll-up'!O26&gt;='Pricing Roll-up'!$L$6,'Pricing Roll-up'!$M$6,IF('Sizing Roll-up'!O26&gt;='Pricing Roll-up'!$L$5,'Pricing Roll-up'!$M$5,0))))</f>
        <v/>
      </c>
      <c r="Q17" s="78" t="str">
        <f>IF(I17="","",'Sizing Roll-up'!$C$18)</f>
        <v/>
      </c>
      <c r="R17" s="78" t="str">
        <f>IF(I17="","",'Sizing Roll-up'!$C$16)</f>
        <v/>
      </c>
      <c r="S17" s="188" t="str">
        <f>IF(I17="","",ROUNDUP((K17/0.01)*(INDEX(Premium[Adder],MATCH(J17,Premium[[ ]],0))),4))</f>
        <v/>
      </c>
      <c r="T17" s="78" t="str">
        <f>IF('Sizing Roll-up'!Y26="","",IF('Sizing Roll-up'!Y26="Y",$L$9,0))</f>
        <v/>
      </c>
      <c r="U17" s="78" t="str">
        <f>IF('Sizing Roll-up'!AB26="","",IF('Sizing Roll-up'!AB26="Y",$L$10,0))</f>
        <v/>
      </c>
      <c r="V17" s="127" t="str">
        <f t="shared" si="3"/>
        <v/>
      </c>
      <c r="W17" s="127" t="str">
        <f t="shared" si="4"/>
        <v/>
      </c>
      <c r="X17" s="197"/>
      <c r="Y17" s="127" t="str">
        <f t="shared" si="2"/>
        <v/>
      </c>
      <c r="Z17" s="181" t="str">
        <f>IF('Sizing Roll-up'!Y26="","",'Sizing Roll-up'!Y26)</f>
        <v/>
      </c>
      <c r="AA17" s="181" t="str">
        <f>IF('Sizing Roll-up'!Z26="","",'Sizing Roll-up'!Z26)</f>
        <v/>
      </c>
      <c r="AB17" s="190" t="str">
        <f>IF('Sizing Roll-up'!AA26="","",'Sizing Roll-up'!AA26)</f>
        <v/>
      </c>
    </row>
    <row r="18" spans="1:28">
      <c r="A18" s="67">
        <v>6</v>
      </c>
      <c r="B18" s="180" t="str">
        <f>IF('Sizing Roll-up'!B27="","",'Sizing Roll-up'!B27)</f>
        <v/>
      </c>
      <c r="C18" s="181" t="str">
        <f>IF('Sizing Roll-up'!C27="","",'Sizing Roll-up'!C27)</f>
        <v/>
      </c>
      <c r="D18" s="181" t="str">
        <f>IF('Sizing Roll-up'!D27="","",'Sizing Roll-up'!D27)</f>
        <v/>
      </c>
      <c r="E18" s="181" t="str">
        <f>IF('Sizing Roll-up'!E27="","",'Sizing Roll-up'!E27)</f>
        <v/>
      </c>
      <c r="F18" s="181" t="str">
        <f>IF('Sizing Roll-up'!F27="","",'Sizing Roll-up'!F27)</f>
        <v/>
      </c>
      <c r="G18" s="181" t="str">
        <f>IF('Sizing Roll-up'!G27="","",'Sizing Roll-up'!G27)</f>
        <v/>
      </c>
      <c r="H18" s="182" t="str">
        <f>IF('Sizing Roll-up'!H27="","",'Sizing Roll-up'!H27)</f>
        <v/>
      </c>
      <c r="I18" s="183" t="str">
        <f>IF('Sizing Roll-up'!K27="","",'Sizing Roll-up'!K27)</f>
        <v/>
      </c>
      <c r="J18" s="167" t="str">
        <f>IF('Sizing Roll-up'!B27="","",'Pricing Roll-up'!$C$4)</f>
        <v/>
      </c>
      <c r="K18" s="196"/>
      <c r="L18" s="168" t="str">
        <f>IF(I18="","",'Sizing Roll-up'!$C$17)</f>
        <v/>
      </c>
      <c r="M18" s="78" t="str">
        <f>IF(I18="","",'Sizing Roll-up'!$C$13)</f>
        <v/>
      </c>
      <c r="N18" s="78" t="str">
        <f>IF(I18="","",'Sizing Roll-up'!$C$14)</f>
        <v/>
      </c>
      <c r="O18" s="78" t="str">
        <f>IF('Sizing Roll-up'!N27="","",IF('Sizing Roll-up'!N27&lt;='Pricing Roll-up'!$J$7,'Pricing Roll-up'!$K$7,IF('Sizing Roll-up'!N27&lt;='Pricing Roll-up'!$J$6,'Pricing Roll-up'!$K$6,IF('Sizing Roll-up'!N27&lt;='Pricing Roll-up'!$J$5,'Pricing Roll-up'!$K$5,0))))</f>
        <v/>
      </c>
      <c r="P18" s="78" t="str">
        <f>IF('Sizing Roll-up'!O27="","",IF('Sizing Roll-up'!O27&gt;='Pricing Roll-up'!$L$7,'Pricing Roll-up'!$M$7,IF('Sizing Roll-up'!O27&gt;='Pricing Roll-up'!$L$6,'Pricing Roll-up'!$M$6,IF('Sizing Roll-up'!O27&gt;='Pricing Roll-up'!$L$5,'Pricing Roll-up'!$M$5,0))))</f>
        <v/>
      </c>
      <c r="Q18" s="78" t="str">
        <f>IF(I18="","",'Sizing Roll-up'!$C$18)</f>
        <v/>
      </c>
      <c r="R18" s="78" t="str">
        <f>IF(I18="","",'Sizing Roll-up'!$C$16)</f>
        <v/>
      </c>
      <c r="S18" s="188" t="str">
        <f>IF(I18="","",ROUNDUP((K18/0.01)*(INDEX(Premium[Adder],MATCH(J18,Premium[[ ]],0))),4))</f>
        <v/>
      </c>
      <c r="T18" s="78" t="str">
        <f>IF('Sizing Roll-up'!Y27="","",IF('Sizing Roll-up'!Y27="Y",$L$9,0))</f>
        <v/>
      </c>
      <c r="U18" s="78" t="str">
        <f>IF('Sizing Roll-up'!AB27="","",IF('Sizing Roll-up'!AB27="Y",$L$10,0))</f>
        <v/>
      </c>
      <c r="V18" s="127" t="str">
        <f t="shared" si="3"/>
        <v/>
      </c>
      <c r="W18" s="127" t="str">
        <f t="shared" si="4"/>
        <v/>
      </c>
      <c r="X18" s="197"/>
      <c r="Y18" s="127" t="str">
        <f t="shared" si="2"/>
        <v/>
      </c>
      <c r="Z18" s="181" t="str">
        <f>IF('Sizing Roll-up'!Y27="","",'Sizing Roll-up'!Y27)</f>
        <v/>
      </c>
      <c r="AA18" s="181" t="str">
        <f>IF('Sizing Roll-up'!Z27="","",'Sizing Roll-up'!Z27)</f>
        <v/>
      </c>
      <c r="AB18" s="190" t="str">
        <f>IF('Sizing Roll-up'!AA27="","",'Sizing Roll-up'!AA27)</f>
        <v/>
      </c>
    </row>
    <row r="19" spans="1:28">
      <c r="A19" s="67">
        <v>7</v>
      </c>
      <c r="B19" s="180" t="str">
        <f>IF('Sizing Roll-up'!B28="","",'Sizing Roll-up'!B28)</f>
        <v/>
      </c>
      <c r="C19" s="181" t="str">
        <f>IF('Sizing Roll-up'!C28="","",'Sizing Roll-up'!C28)</f>
        <v/>
      </c>
      <c r="D19" s="181" t="str">
        <f>IF('Sizing Roll-up'!D28="","",'Sizing Roll-up'!D28)</f>
        <v/>
      </c>
      <c r="E19" s="181" t="str">
        <f>IF('Sizing Roll-up'!E28="","",'Sizing Roll-up'!E28)</f>
        <v/>
      </c>
      <c r="F19" s="181" t="str">
        <f>IF('Sizing Roll-up'!F28="","",'Sizing Roll-up'!F28)</f>
        <v/>
      </c>
      <c r="G19" s="181" t="str">
        <f>IF('Sizing Roll-up'!G28="","",'Sizing Roll-up'!G28)</f>
        <v/>
      </c>
      <c r="H19" s="182" t="str">
        <f>IF('Sizing Roll-up'!H28="","",'Sizing Roll-up'!H28)</f>
        <v/>
      </c>
      <c r="I19" s="183" t="str">
        <f>IF('Sizing Roll-up'!K28="","",'Sizing Roll-up'!K28)</f>
        <v/>
      </c>
      <c r="J19" s="167" t="str">
        <f>IF('Sizing Roll-up'!B28="","",'Pricing Roll-up'!$C$4)</f>
        <v/>
      </c>
      <c r="K19" s="196"/>
      <c r="L19" s="168" t="str">
        <f>IF(I19="","",'Sizing Roll-up'!$C$17)</f>
        <v/>
      </c>
      <c r="M19" s="78" t="str">
        <f>IF(I19="","",'Sizing Roll-up'!$C$13)</f>
        <v/>
      </c>
      <c r="N19" s="78" t="str">
        <f>IF(I19="","",'Sizing Roll-up'!$C$14)</f>
        <v/>
      </c>
      <c r="O19" s="78" t="str">
        <f>IF('Sizing Roll-up'!N28="","",IF('Sizing Roll-up'!N28&lt;='Pricing Roll-up'!$J$7,'Pricing Roll-up'!$K$7,IF('Sizing Roll-up'!N28&lt;='Pricing Roll-up'!$J$6,'Pricing Roll-up'!$K$6,IF('Sizing Roll-up'!N28&lt;='Pricing Roll-up'!$J$5,'Pricing Roll-up'!$K$5,0))))</f>
        <v/>
      </c>
      <c r="P19" s="78" t="str">
        <f>IF('Sizing Roll-up'!O28="","",IF('Sizing Roll-up'!O28&gt;='Pricing Roll-up'!$L$7,'Pricing Roll-up'!$M$7,IF('Sizing Roll-up'!O28&gt;='Pricing Roll-up'!$L$6,'Pricing Roll-up'!$M$6,IF('Sizing Roll-up'!O28&gt;='Pricing Roll-up'!$L$5,'Pricing Roll-up'!$M$5,0))))</f>
        <v/>
      </c>
      <c r="Q19" s="78" t="str">
        <f>IF(I19="","",'Sizing Roll-up'!$C$18)</f>
        <v/>
      </c>
      <c r="R19" s="78" t="str">
        <f>IF(I19="","",'Sizing Roll-up'!$C$16)</f>
        <v/>
      </c>
      <c r="S19" s="188" t="str">
        <f>IF(I19="","",ROUNDUP((K19/0.01)*(INDEX(Premium[Adder],MATCH(J19,Premium[[ ]],0))),4))</f>
        <v/>
      </c>
      <c r="T19" s="78" t="str">
        <f>IF('Sizing Roll-up'!Y28="","",IF('Sizing Roll-up'!Y28="Y",$L$9,0))</f>
        <v/>
      </c>
      <c r="U19" s="78" t="str">
        <f>IF('Sizing Roll-up'!AB28="","",IF('Sizing Roll-up'!AB28="Y",$L$10,0))</f>
        <v/>
      </c>
      <c r="V19" s="127" t="str">
        <f t="shared" si="3"/>
        <v/>
      </c>
      <c r="W19" s="127" t="str">
        <f t="shared" si="4"/>
        <v/>
      </c>
      <c r="X19" s="197"/>
      <c r="Y19" s="127" t="str">
        <f t="shared" si="2"/>
        <v/>
      </c>
      <c r="Z19" s="181" t="str">
        <f>IF('Sizing Roll-up'!Y28="","",'Sizing Roll-up'!Y28)</f>
        <v/>
      </c>
      <c r="AA19" s="181" t="str">
        <f>IF('Sizing Roll-up'!Z28="","",'Sizing Roll-up'!Z28)</f>
        <v/>
      </c>
      <c r="AB19" s="190" t="str">
        <f>IF('Sizing Roll-up'!AA28="","",'Sizing Roll-up'!AA28)</f>
        <v/>
      </c>
    </row>
    <row r="20" spans="1:28">
      <c r="A20" s="67">
        <v>8</v>
      </c>
      <c r="B20" s="180" t="str">
        <f>IF('Sizing Roll-up'!B29="","",'Sizing Roll-up'!B29)</f>
        <v/>
      </c>
      <c r="C20" s="181" t="str">
        <f>IF('Sizing Roll-up'!C29="","",'Sizing Roll-up'!C29)</f>
        <v/>
      </c>
      <c r="D20" s="181" t="str">
        <f>IF('Sizing Roll-up'!D29="","",'Sizing Roll-up'!D29)</f>
        <v/>
      </c>
      <c r="E20" s="181" t="str">
        <f>IF('Sizing Roll-up'!E29="","",'Sizing Roll-up'!E29)</f>
        <v/>
      </c>
      <c r="F20" s="181" t="str">
        <f>IF('Sizing Roll-up'!F29="","",'Sizing Roll-up'!F29)</f>
        <v/>
      </c>
      <c r="G20" s="181" t="str">
        <f>IF('Sizing Roll-up'!G29="","",'Sizing Roll-up'!G29)</f>
        <v/>
      </c>
      <c r="H20" s="182" t="str">
        <f>IF('Sizing Roll-up'!H29="","",'Sizing Roll-up'!H29)</f>
        <v/>
      </c>
      <c r="I20" s="183" t="str">
        <f>IF('Sizing Roll-up'!K29="","",'Sizing Roll-up'!K29)</f>
        <v/>
      </c>
      <c r="J20" s="167" t="str">
        <f>IF('Sizing Roll-up'!B29="","",'Pricing Roll-up'!$C$4)</f>
        <v/>
      </c>
      <c r="K20" s="196"/>
      <c r="L20" s="168" t="str">
        <f>IF(I20="","",'Sizing Roll-up'!$C$17)</f>
        <v/>
      </c>
      <c r="M20" s="78" t="str">
        <f>IF(I20="","",'Sizing Roll-up'!$C$13)</f>
        <v/>
      </c>
      <c r="N20" s="78" t="str">
        <f>IF(I20="","",'Sizing Roll-up'!$C$14)</f>
        <v/>
      </c>
      <c r="O20" s="78" t="str">
        <f>IF('Sizing Roll-up'!N29="","",IF('Sizing Roll-up'!N29&lt;='Pricing Roll-up'!$J$7,'Pricing Roll-up'!$K$7,IF('Sizing Roll-up'!N29&lt;='Pricing Roll-up'!$J$6,'Pricing Roll-up'!$K$6,IF('Sizing Roll-up'!N29&lt;='Pricing Roll-up'!$J$5,'Pricing Roll-up'!$K$5,0))))</f>
        <v/>
      </c>
      <c r="P20" s="78" t="str">
        <f>IF('Sizing Roll-up'!O29="","",IF('Sizing Roll-up'!O29&gt;='Pricing Roll-up'!$L$7,'Pricing Roll-up'!$M$7,IF('Sizing Roll-up'!O29&gt;='Pricing Roll-up'!$L$6,'Pricing Roll-up'!$M$6,IF('Sizing Roll-up'!O29&gt;='Pricing Roll-up'!$L$5,'Pricing Roll-up'!$M$5,0))))</f>
        <v/>
      </c>
      <c r="Q20" s="78" t="str">
        <f>IF(I20="","",'Sizing Roll-up'!$C$18)</f>
        <v/>
      </c>
      <c r="R20" s="78" t="str">
        <f>IF(I20="","",'Sizing Roll-up'!$C$16)</f>
        <v/>
      </c>
      <c r="S20" s="188" t="str">
        <f>IF(I20="","",ROUNDUP((K20/0.01)*(INDEX(Premium[Adder],MATCH(J20,Premium[[ ]],0))),4))</f>
        <v/>
      </c>
      <c r="T20" s="78" t="str">
        <f>IF('Sizing Roll-up'!Y29="","",IF('Sizing Roll-up'!Y29="Y",$L$9,0))</f>
        <v/>
      </c>
      <c r="U20" s="78" t="str">
        <f>IF('Sizing Roll-up'!AB29="","",IF('Sizing Roll-up'!AB29="Y",$L$10,0))</f>
        <v/>
      </c>
      <c r="V20" s="127" t="str">
        <f t="shared" si="3"/>
        <v/>
      </c>
      <c r="W20" s="127" t="str">
        <f t="shared" si="4"/>
        <v/>
      </c>
      <c r="X20" s="197"/>
      <c r="Y20" s="127" t="str">
        <f t="shared" si="2"/>
        <v/>
      </c>
      <c r="Z20" s="181" t="str">
        <f>IF('Sizing Roll-up'!Y29="","",'Sizing Roll-up'!Y29)</f>
        <v/>
      </c>
      <c r="AA20" s="181" t="str">
        <f>IF('Sizing Roll-up'!Z29="","",'Sizing Roll-up'!Z29)</f>
        <v/>
      </c>
      <c r="AB20" s="190" t="str">
        <f>IF('Sizing Roll-up'!AA29="","",'Sizing Roll-up'!AA29)</f>
        <v/>
      </c>
    </row>
    <row r="21" spans="1:28">
      <c r="A21" s="67">
        <v>9</v>
      </c>
      <c r="B21" s="180" t="str">
        <f>IF('Sizing Roll-up'!B30="","",'Sizing Roll-up'!B30)</f>
        <v/>
      </c>
      <c r="C21" s="181" t="str">
        <f>IF('Sizing Roll-up'!C30="","",'Sizing Roll-up'!C30)</f>
        <v/>
      </c>
      <c r="D21" s="181" t="str">
        <f>IF('Sizing Roll-up'!D30="","",'Sizing Roll-up'!D30)</f>
        <v/>
      </c>
      <c r="E21" s="181" t="str">
        <f>IF('Sizing Roll-up'!E30="","",'Sizing Roll-up'!E30)</f>
        <v/>
      </c>
      <c r="F21" s="181" t="str">
        <f>IF('Sizing Roll-up'!F30="","",'Sizing Roll-up'!F30)</f>
        <v/>
      </c>
      <c r="G21" s="181" t="str">
        <f>IF('Sizing Roll-up'!G30="","",'Sizing Roll-up'!G30)</f>
        <v/>
      </c>
      <c r="H21" s="182" t="str">
        <f>IF('Sizing Roll-up'!H30="","",'Sizing Roll-up'!H30)</f>
        <v/>
      </c>
      <c r="I21" s="183" t="str">
        <f>IF('Sizing Roll-up'!K30="","",'Sizing Roll-up'!K30)</f>
        <v/>
      </c>
      <c r="J21" s="167" t="str">
        <f>IF('Sizing Roll-up'!B30="","",'Pricing Roll-up'!$C$4)</f>
        <v/>
      </c>
      <c r="K21" s="196"/>
      <c r="L21" s="168" t="str">
        <f>IF(I21="","",'Sizing Roll-up'!$C$17)</f>
        <v/>
      </c>
      <c r="M21" s="78" t="str">
        <f>IF(I21="","",'Sizing Roll-up'!$C$13)</f>
        <v/>
      </c>
      <c r="N21" s="78" t="str">
        <f>IF(I21="","",'Sizing Roll-up'!$C$14)</f>
        <v/>
      </c>
      <c r="O21" s="78" t="str">
        <f>IF('Sizing Roll-up'!N30="","",IF('Sizing Roll-up'!N30&lt;='Pricing Roll-up'!$J$7,'Pricing Roll-up'!$K$7,IF('Sizing Roll-up'!N30&lt;='Pricing Roll-up'!$J$6,'Pricing Roll-up'!$K$6,IF('Sizing Roll-up'!N30&lt;='Pricing Roll-up'!$J$5,'Pricing Roll-up'!$K$5,0))))</f>
        <v/>
      </c>
      <c r="P21" s="78" t="str">
        <f>IF('Sizing Roll-up'!O30="","",IF('Sizing Roll-up'!O30&gt;='Pricing Roll-up'!$L$7,'Pricing Roll-up'!$M$7,IF('Sizing Roll-up'!O30&gt;='Pricing Roll-up'!$L$6,'Pricing Roll-up'!$M$6,IF('Sizing Roll-up'!O30&gt;='Pricing Roll-up'!$L$5,'Pricing Roll-up'!$M$5,0))))</f>
        <v/>
      </c>
      <c r="Q21" s="78" t="str">
        <f>IF(I21="","",'Sizing Roll-up'!$C$18)</f>
        <v/>
      </c>
      <c r="R21" s="78" t="str">
        <f>IF(I21="","",'Sizing Roll-up'!$C$16)</f>
        <v/>
      </c>
      <c r="S21" s="188" t="str">
        <f>IF(I21="","",ROUNDUP((K21/0.01)*(INDEX(Premium[Adder],MATCH(J21,Premium[[ ]],0))),4))</f>
        <v/>
      </c>
      <c r="T21" s="78" t="str">
        <f>IF('Sizing Roll-up'!Y30="","",IF('Sizing Roll-up'!Y30="Y",$L$9,0))</f>
        <v/>
      </c>
      <c r="U21" s="78" t="str">
        <f>IF('Sizing Roll-up'!AB30="","",IF('Sizing Roll-up'!AB30="Y",$L$10,0))</f>
        <v/>
      </c>
      <c r="V21" s="127" t="str">
        <f t="shared" ref="V21:V22" si="5">IF(I21="","",(SUM(O21:U21)))</f>
        <v/>
      </c>
      <c r="W21" s="127" t="str">
        <f t="shared" ref="W21:W22" si="6">IF(I21="","",(SUM(M21:U21)))</f>
        <v/>
      </c>
      <c r="X21" s="197"/>
      <c r="Y21" s="127" t="str">
        <f t="shared" ref="Y21:Y22" si="7">IF(I21="","",(W21+X21))</f>
        <v/>
      </c>
      <c r="Z21" s="181" t="str">
        <f>IF('Sizing Roll-up'!Y30="","",'Sizing Roll-up'!Y30)</f>
        <v/>
      </c>
      <c r="AA21" s="181" t="str">
        <f>IF('Sizing Roll-up'!Z30="","",'Sizing Roll-up'!Z30)</f>
        <v/>
      </c>
      <c r="AB21" s="190" t="str">
        <f>IF('Sizing Roll-up'!AA30="","",'Sizing Roll-up'!AA30)</f>
        <v/>
      </c>
    </row>
    <row r="22" spans="1:28">
      <c r="A22" s="67">
        <v>10</v>
      </c>
      <c r="B22" s="180" t="str">
        <f>IF('Sizing Roll-up'!B31="","",'Sizing Roll-up'!B31)</f>
        <v/>
      </c>
      <c r="C22" s="181" t="str">
        <f>IF('Sizing Roll-up'!C31="","",'Sizing Roll-up'!C31)</f>
        <v/>
      </c>
      <c r="D22" s="181" t="str">
        <f>IF('Sizing Roll-up'!D31="","",'Sizing Roll-up'!D31)</f>
        <v/>
      </c>
      <c r="E22" s="181" t="str">
        <f>IF('Sizing Roll-up'!E31="","",'Sizing Roll-up'!E31)</f>
        <v/>
      </c>
      <c r="F22" s="181" t="str">
        <f>IF('Sizing Roll-up'!F31="","",'Sizing Roll-up'!F31)</f>
        <v/>
      </c>
      <c r="G22" s="181" t="str">
        <f>IF('Sizing Roll-up'!G31="","",'Sizing Roll-up'!G31)</f>
        <v/>
      </c>
      <c r="H22" s="182" t="str">
        <f>IF('Sizing Roll-up'!H31="","",'Sizing Roll-up'!H31)</f>
        <v/>
      </c>
      <c r="I22" s="183" t="str">
        <f>IF('Sizing Roll-up'!K31="","",'Sizing Roll-up'!K31)</f>
        <v/>
      </c>
      <c r="J22" s="167" t="str">
        <f>IF('Sizing Roll-up'!B31="","",'Pricing Roll-up'!$C$4)</f>
        <v/>
      </c>
      <c r="K22" s="196"/>
      <c r="L22" s="168" t="str">
        <f>IF(I22="","",'Sizing Roll-up'!$C$17)</f>
        <v/>
      </c>
      <c r="M22" s="78" t="str">
        <f>IF(I22="","",'Sizing Roll-up'!$C$13)</f>
        <v/>
      </c>
      <c r="N22" s="78" t="str">
        <f>IF(I22="","",'Sizing Roll-up'!$C$14)</f>
        <v/>
      </c>
      <c r="O22" s="78" t="str">
        <f>IF('Sizing Roll-up'!N31="","",IF('Sizing Roll-up'!N31&lt;='Pricing Roll-up'!$J$7,'Pricing Roll-up'!$K$7,IF('Sizing Roll-up'!N31&lt;='Pricing Roll-up'!$J$6,'Pricing Roll-up'!$K$6,IF('Sizing Roll-up'!N31&lt;='Pricing Roll-up'!$J$5,'Pricing Roll-up'!$K$5,0))))</f>
        <v/>
      </c>
      <c r="P22" s="78" t="str">
        <f>IF('Sizing Roll-up'!O31="","",IF('Sizing Roll-up'!O31&gt;='Pricing Roll-up'!$L$7,'Pricing Roll-up'!$M$7,IF('Sizing Roll-up'!O31&gt;='Pricing Roll-up'!$L$6,'Pricing Roll-up'!$M$6,IF('Sizing Roll-up'!O31&gt;='Pricing Roll-up'!$L$5,'Pricing Roll-up'!$M$5,0))))</f>
        <v/>
      </c>
      <c r="Q22" s="78" t="str">
        <f>IF(I22="","",'Sizing Roll-up'!$C$18)</f>
        <v/>
      </c>
      <c r="R22" s="78" t="str">
        <f>IF(I22="","",'Sizing Roll-up'!$C$16)</f>
        <v/>
      </c>
      <c r="S22" s="188" t="str">
        <f>IF(I22="","",ROUNDUP((K22/0.01)*(INDEX(Premium[Adder],MATCH(J22,Premium[[ ]],0))),4))</f>
        <v/>
      </c>
      <c r="T22" s="78" t="str">
        <f>IF('Sizing Roll-up'!Y31="","",IF('Sizing Roll-up'!Y31="Y",$L$9,0))</f>
        <v/>
      </c>
      <c r="U22" s="78" t="str">
        <f>IF('Sizing Roll-up'!AB31="","",IF('Sizing Roll-up'!AB31="Y",$L$10,0))</f>
        <v/>
      </c>
      <c r="V22" s="127" t="str">
        <f t="shared" si="5"/>
        <v/>
      </c>
      <c r="W22" s="127" t="str">
        <f t="shared" si="6"/>
        <v/>
      </c>
      <c r="X22" s="197"/>
      <c r="Y22" s="127" t="str">
        <f t="shared" si="7"/>
        <v/>
      </c>
      <c r="Z22" s="181" t="str">
        <f>IF('Sizing Roll-up'!Y31="","",'Sizing Roll-up'!Y31)</f>
        <v/>
      </c>
      <c r="AA22" s="181" t="str">
        <f>IF('Sizing Roll-up'!Z31="","",'Sizing Roll-up'!Z31)</f>
        <v/>
      </c>
      <c r="AB22" s="190" t="str">
        <f>IF('Sizing Roll-up'!AA31="","",'Sizing Roll-up'!AA31)</f>
        <v/>
      </c>
    </row>
    <row r="23" spans="1:28" ht="15" thickBot="1">
      <c r="A23" s="67">
        <v>11</v>
      </c>
      <c r="B23" s="184" t="str">
        <f>IF('Sizing Roll-up'!B32="","",'Sizing Roll-up'!B32)</f>
        <v/>
      </c>
      <c r="C23" s="185" t="str">
        <f>IF('Sizing Roll-up'!C32="","",'Sizing Roll-up'!C32)</f>
        <v/>
      </c>
      <c r="D23" s="185" t="str">
        <f>IF('Sizing Roll-up'!D32="","",'Sizing Roll-up'!D32)</f>
        <v/>
      </c>
      <c r="E23" s="185" t="str">
        <f>IF('Sizing Roll-up'!E32="","",'Sizing Roll-up'!E32)</f>
        <v/>
      </c>
      <c r="F23" s="185" t="str">
        <f>IF('Sizing Roll-up'!F32="","",'Sizing Roll-up'!F32)</f>
        <v/>
      </c>
      <c r="G23" s="185" t="str">
        <f>IF('Sizing Roll-up'!G32="","",'Sizing Roll-up'!G32)</f>
        <v/>
      </c>
      <c r="H23" s="186" t="str">
        <f>IF('Sizing Roll-up'!H32="","",'Sizing Roll-up'!H32)</f>
        <v/>
      </c>
      <c r="I23" s="187" t="str">
        <f>IF('Sizing Roll-up'!K32="","",'Sizing Roll-up'!K32)</f>
        <v/>
      </c>
      <c r="J23" s="169" t="str">
        <f>IF('Sizing Roll-up'!B32="","",'Pricing Roll-up'!$C$4)</f>
        <v/>
      </c>
      <c r="K23" s="170"/>
      <c r="L23" s="171" t="str">
        <f>IF(I23="","",'Sizing Roll-up'!$C$17)</f>
        <v/>
      </c>
      <c r="M23" s="92" t="str">
        <f>IF(I23="","",'Sizing Roll-up'!$C$13)</f>
        <v/>
      </c>
      <c r="N23" s="92" t="str">
        <f>IF(I23="","",'Sizing Roll-up'!$C$14)</f>
        <v/>
      </c>
      <c r="O23" s="92" t="str">
        <f>IF('Sizing Roll-up'!N32="","",IF('Sizing Roll-up'!N32&lt;='Pricing Roll-up'!$J$7,'Pricing Roll-up'!$K$7,IF('Sizing Roll-up'!N32&lt;='Pricing Roll-up'!$J$6,'Pricing Roll-up'!$K$6,IF('Sizing Roll-up'!N32&lt;='Pricing Roll-up'!$J$5,'Pricing Roll-up'!$K$5,0))))</f>
        <v/>
      </c>
      <c r="P23" s="92" t="str">
        <f>IF('Sizing Roll-up'!O32="","",IF('Sizing Roll-up'!O32&gt;='Pricing Roll-up'!$L$7,'Pricing Roll-up'!$M$7,IF('Sizing Roll-up'!O32&gt;='Pricing Roll-up'!$L$6,'Pricing Roll-up'!$M$6,IF('Sizing Roll-up'!O32&gt;='Pricing Roll-up'!$L$5,'Pricing Roll-up'!$M$5,0))))</f>
        <v/>
      </c>
      <c r="Q23" s="92" t="str">
        <f>IF(I23="","",'Sizing Roll-up'!$C$18)</f>
        <v/>
      </c>
      <c r="R23" s="92" t="str">
        <f>IF(I23="","",'Sizing Roll-up'!$C$16)</f>
        <v/>
      </c>
      <c r="S23" s="189" t="str">
        <f>IF(I23="","",ROUNDUP((K23/0.01)*(INDEX(Premium[Adder],MATCH(J23,Premium[[ ]],0))),4))</f>
        <v/>
      </c>
      <c r="T23" s="92" t="str">
        <f>IF('Sizing Roll-up'!Y32="","",IF('Sizing Roll-up'!Y32="Y",$L$9,0))</f>
        <v/>
      </c>
      <c r="U23" s="92" t="str">
        <f>IF('Sizing Roll-up'!AB32="","",IF('Sizing Roll-up'!AB32="Y",$L$10,0))</f>
        <v/>
      </c>
      <c r="V23" s="129" t="str">
        <f t="shared" si="3"/>
        <v/>
      </c>
      <c r="W23" s="129" t="str">
        <f t="shared" si="4"/>
        <v/>
      </c>
      <c r="X23" s="172"/>
      <c r="Y23" s="129" t="str">
        <f>IF(I23="","",(W23+X23))</f>
        <v/>
      </c>
      <c r="Z23" s="185" t="str">
        <f>IF('Sizing Roll-up'!Y32="","",'Sizing Roll-up'!Y32)</f>
        <v/>
      </c>
      <c r="AA23" s="185" t="str">
        <f>IF('Sizing Roll-up'!Z32="","",'Sizing Roll-up'!Z32)</f>
        <v/>
      </c>
      <c r="AB23" s="191" t="str">
        <f>IF('Sizing Roll-up'!AA32="","",'Sizing Roll-up'!AA32)</f>
        <v/>
      </c>
    </row>
    <row r="24" spans="1:28" ht="15" thickBot="1">
      <c r="B24" s="96" t="s">
        <v>3</v>
      </c>
      <c r="C24" s="97">
        <f>COUNT(I13:I23)</f>
        <v>0</v>
      </c>
      <c r="D24" s="97"/>
      <c r="E24" s="97"/>
      <c r="F24" s="97"/>
      <c r="G24" s="97">
        <f>SUM(G13:G23)</f>
        <v>0</v>
      </c>
      <c r="H24" s="97"/>
      <c r="I24" s="173">
        <f>SUM(I13:I23)</f>
        <v>0</v>
      </c>
      <c r="J24" s="173"/>
      <c r="K24" s="98" t="str">
        <f>IFERROR(AVERAGE(K13:K23),"")</f>
        <v/>
      </c>
      <c r="L24" s="174"/>
      <c r="M24" s="98" t="str">
        <f t="shared" ref="M24:W24" si="8">IFERROR(SUMPRODUCT(M13:M23,$I$13:$I$23)/SUM($I$13:$I$23),"")</f>
        <v/>
      </c>
      <c r="N24" s="98" t="str">
        <f t="shared" si="8"/>
        <v/>
      </c>
      <c r="O24" s="98" t="str">
        <f t="shared" si="8"/>
        <v/>
      </c>
      <c r="P24" s="98" t="str">
        <f t="shared" si="8"/>
        <v/>
      </c>
      <c r="Q24" s="98" t="str">
        <f t="shared" si="8"/>
        <v/>
      </c>
      <c r="R24" s="98" t="str">
        <f t="shared" si="8"/>
        <v/>
      </c>
      <c r="S24" s="98" t="str">
        <f t="shared" si="8"/>
        <v/>
      </c>
      <c r="T24" s="98" t="str">
        <f t="shared" si="8"/>
        <v/>
      </c>
      <c r="U24" s="98" t="str">
        <f t="shared" si="8"/>
        <v/>
      </c>
      <c r="V24" s="98" t="str">
        <f t="shared" si="8"/>
        <v/>
      </c>
      <c r="W24" s="98" t="str">
        <f t="shared" si="8"/>
        <v/>
      </c>
      <c r="X24" s="98" t="str">
        <f>IFERROR(SUMPRODUCT(X13:X23,I13:I23)/SUM(I13:I23),"")</f>
        <v/>
      </c>
      <c r="Y24" s="98" t="str">
        <f>IFERROR(SUMPRODUCT(Y13:Y23,$I$13:$I$23)/SUM($I$13:$I$23),"")</f>
        <v/>
      </c>
      <c r="Z24" s="97" t="str">
        <f>IFERROR(IF(AB24&gt;=50%,"Y","N"),"")</f>
        <v>N</v>
      </c>
      <c r="AA24" s="97">
        <f>SUM(AA13:AA23)</f>
        <v>0</v>
      </c>
      <c r="AB24" s="175">
        <f>IFERROR(AA24/G24,0)</f>
        <v>0</v>
      </c>
    </row>
    <row r="25" spans="1:28">
      <c r="E25" s="176"/>
      <c r="F25" s="176"/>
      <c r="V25" s="57"/>
    </row>
    <row r="26" spans="1:28">
      <c r="D26" s="177"/>
      <c r="E26" s="178"/>
      <c r="F26" s="178"/>
    </row>
    <row r="28" spans="1:28">
      <c r="C28" s="57"/>
      <c r="D28" s="57"/>
    </row>
    <row r="29" spans="1:28">
      <c r="C29" s="57"/>
      <c r="D29" s="57"/>
    </row>
    <row r="30" spans="1:28">
      <c r="C30" s="57"/>
      <c r="D30" s="57"/>
    </row>
    <row r="31" spans="1:28">
      <c r="C31" s="57"/>
      <c r="D31" s="144"/>
    </row>
  </sheetData>
  <sheetProtection sheet="1" selectLockedCells="1"/>
  <autoFilter ref="B12:AB24" xr:uid="{C45013CB-3404-4799-B305-69D8463422CD}"/>
  <mergeCells count="10">
    <mergeCell ref="J10:K10"/>
    <mergeCell ref="L9:M9"/>
    <mergeCell ref="L10:M10"/>
    <mergeCell ref="J2:M2"/>
    <mergeCell ref="B2:G2"/>
    <mergeCell ref="J3:M3"/>
    <mergeCell ref="J8:M8"/>
    <mergeCell ref="B3:C3"/>
    <mergeCell ref="D3:G3"/>
    <mergeCell ref="J9:K9"/>
  </mergeCells>
  <pageMargins left="0.45" right="0.45" top="0.75" bottom="0.5" header="0.3" footer="0.3"/>
  <pageSetup paperSize="5" scale="5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1B04F82-3553-48C7-B8DE-881CD2BD0B12}">
          <x14:formula1>
            <xm:f>Sheet2!$A$3:$A$9</xm:f>
          </x14:formula1>
          <xm:sqref>C4</xm:sqref>
        </x14:dataValidation>
        <x14:dataValidation type="list" allowBlank="1" showInputMessage="1" showErrorMessage="1" xr:uid="{F5100EB1-EAC5-4690-9DC6-3D19B5D111A8}">
          <x14:formula1>
            <xm:f>Sheet2!$A$4:$A$9</xm:f>
          </x14:formula1>
          <xm:sqref>J13:J23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Q47"/>
  <sheetViews>
    <sheetView workbookViewId="0">
      <selection activeCell="K7" sqref="K7"/>
    </sheetView>
  </sheetViews>
  <sheetFormatPr defaultRowHeight="14.5"/>
  <cols>
    <col min="8" max="8" width="12.54296875" bestFit="1" customWidth="1"/>
    <col min="9" max="10" width="12.54296875" customWidth="1"/>
    <col min="11" max="11" width="17" customWidth="1"/>
    <col min="13" max="13" width="10.1796875" bestFit="1" customWidth="1"/>
    <col min="14" max="14" width="16.81640625" customWidth="1"/>
    <col min="16" max="16" width="11.54296875" customWidth="1"/>
  </cols>
  <sheetData>
    <row r="1" spans="1:17">
      <c r="A1" t="s">
        <v>11</v>
      </c>
    </row>
    <row r="2" spans="1:17">
      <c r="G2" s="17"/>
      <c r="H2" s="17"/>
      <c r="I2" s="17"/>
      <c r="J2" s="17"/>
      <c r="K2" s="17"/>
      <c r="L2" s="17"/>
    </row>
    <row r="3" spans="1:17">
      <c r="A3" t="s">
        <v>65</v>
      </c>
      <c r="B3" t="s">
        <v>40</v>
      </c>
      <c r="G3" s="13"/>
      <c r="H3" s="13"/>
      <c r="I3" s="13"/>
      <c r="J3" s="13"/>
      <c r="K3" s="13"/>
      <c r="L3" s="13"/>
    </row>
    <row r="4" spans="1:17">
      <c r="A4" t="s">
        <v>36</v>
      </c>
      <c r="B4" s="2">
        <v>2.5000000000000001E-3</v>
      </c>
      <c r="G4" s="13"/>
      <c r="H4" s="13"/>
      <c r="I4" s="13"/>
      <c r="J4" s="13"/>
      <c r="K4" s="13"/>
      <c r="L4" s="13"/>
    </row>
    <row r="5" spans="1:17">
      <c r="A5" t="s">
        <v>37</v>
      </c>
      <c r="B5" s="2">
        <v>2E-3</v>
      </c>
      <c r="G5" s="13"/>
      <c r="H5" s="13"/>
      <c r="I5" s="13"/>
      <c r="J5" s="13"/>
      <c r="K5" s="13"/>
      <c r="L5" s="13"/>
    </row>
    <row r="6" spans="1:17">
      <c r="A6" t="s">
        <v>38</v>
      </c>
      <c r="B6" s="2">
        <v>1.5E-3</v>
      </c>
      <c r="G6" s="13"/>
      <c r="H6" s="13"/>
      <c r="I6" s="13"/>
      <c r="J6" s="13"/>
      <c r="K6" s="13"/>
      <c r="L6" s="13"/>
    </row>
    <row r="7" spans="1:17">
      <c r="A7" t="s">
        <v>33</v>
      </c>
      <c r="B7" s="2">
        <v>2.5000000000000001E-3</v>
      </c>
      <c r="G7" s="13"/>
      <c r="H7" s="13"/>
      <c r="I7" s="50">
        <v>43983</v>
      </c>
      <c r="J7" s="50">
        <v>44043</v>
      </c>
      <c r="K7" s="49">
        <f>NETWORKDAYS(I7,J7)</f>
        <v>45</v>
      </c>
      <c r="L7" s="13"/>
    </row>
    <row r="8" spans="1:17">
      <c r="A8" t="s">
        <v>34</v>
      </c>
      <c r="B8" s="2">
        <v>2E-3</v>
      </c>
      <c r="G8" s="13"/>
      <c r="H8" s="13"/>
      <c r="I8" s="13"/>
      <c r="J8" s="13"/>
      <c r="K8" s="13"/>
      <c r="L8" s="13"/>
    </row>
    <row r="9" spans="1:17">
      <c r="A9" s="1" t="s">
        <v>35</v>
      </c>
      <c r="B9" s="2">
        <v>1.5E-3</v>
      </c>
      <c r="G9" s="13"/>
      <c r="H9" s="14"/>
      <c r="I9" s="13"/>
      <c r="J9" s="13"/>
      <c r="K9" s="13"/>
      <c r="L9" s="13"/>
    </row>
    <row r="10" spans="1:17">
      <c r="G10" s="13"/>
      <c r="H10" s="15"/>
      <c r="I10" s="13"/>
      <c r="J10" s="13"/>
      <c r="K10" s="13"/>
      <c r="L10" s="13"/>
    </row>
    <row r="11" spans="1:17">
      <c r="G11" s="13"/>
      <c r="H11" s="15"/>
      <c r="I11" s="13"/>
      <c r="J11" s="13"/>
      <c r="K11" s="13"/>
      <c r="L11" s="13"/>
    </row>
    <row r="12" spans="1:17">
      <c r="G12" s="13"/>
      <c r="H12" s="15"/>
      <c r="I12" s="13"/>
      <c r="J12" s="13"/>
      <c r="K12" s="13"/>
      <c r="L12" s="13"/>
      <c r="Q12" s="2"/>
    </row>
    <row r="13" spans="1:17">
      <c r="G13" s="13"/>
      <c r="H13" s="15"/>
      <c r="I13" s="13"/>
      <c r="J13" s="13"/>
      <c r="K13" s="13"/>
      <c r="L13" s="13"/>
    </row>
    <row r="14" spans="1:17">
      <c r="G14" s="13"/>
      <c r="H14" s="15"/>
      <c r="I14" s="13"/>
      <c r="J14" s="13"/>
      <c r="K14" s="13"/>
      <c r="L14" s="13"/>
    </row>
    <row r="15" spans="1:17">
      <c r="G15" s="13"/>
      <c r="H15" s="15"/>
      <c r="I15" s="13"/>
      <c r="J15" s="13"/>
      <c r="K15" s="13"/>
      <c r="L15" s="13"/>
      <c r="Q15" s="2"/>
    </row>
    <row r="16" spans="1:17">
      <c r="G16" s="13"/>
      <c r="H16" s="14"/>
      <c r="I16" s="13"/>
      <c r="J16" s="13"/>
      <c r="K16" s="16"/>
      <c r="L16" s="13"/>
    </row>
    <row r="17" spans="7:16">
      <c r="G17" s="13"/>
      <c r="H17" s="14"/>
      <c r="I17" s="13"/>
      <c r="J17" s="13"/>
      <c r="K17" s="13"/>
      <c r="L17" s="13"/>
      <c r="P17" s="1"/>
    </row>
    <row r="18" spans="7:16">
      <c r="G18" s="13"/>
      <c r="H18" s="13"/>
      <c r="I18" s="13"/>
      <c r="J18" s="13"/>
      <c r="K18" s="13"/>
      <c r="L18" s="13"/>
    </row>
    <row r="19" spans="7:16">
      <c r="G19" s="13"/>
      <c r="H19" s="13"/>
      <c r="I19" s="13"/>
      <c r="J19" s="13"/>
      <c r="K19" s="13"/>
      <c r="L19" s="13"/>
    </row>
    <row r="20" spans="7:16">
      <c r="G20" s="13"/>
      <c r="H20" s="13"/>
      <c r="I20" s="13"/>
      <c r="J20" s="13"/>
      <c r="K20" s="13"/>
      <c r="L20" s="13"/>
    </row>
    <row r="21" spans="7:16">
      <c r="G21" s="13"/>
      <c r="H21" s="13"/>
      <c r="I21" s="13"/>
      <c r="J21" s="13"/>
      <c r="K21" s="13"/>
      <c r="L21" s="13"/>
    </row>
    <row r="22" spans="7:16">
      <c r="G22" s="13"/>
      <c r="H22" s="13"/>
      <c r="I22" s="13"/>
      <c r="J22" s="13"/>
      <c r="K22" s="13"/>
      <c r="L22" s="13"/>
    </row>
    <row r="23" spans="7:16">
      <c r="G23" s="13"/>
      <c r="H23" s="13"/>
      <c r="I23" s="13"/>
      <c r="J23" s="13"/>
      <c r="K23" s="13"/>
      <c r="L23" s="13"/>
    </row>
    <row r="24" spans="7:16">
      <c r="G24" s="13"/>
      <c r="H24" s="13"/>
      <c r="I24" s="13"/>
      <c r="J24" s="13"/>
      <c r="K24" s="13"/>
      <c r="L24" s="13"/>
    </row>
    <row r="25" spans="7:16">
      <c r="G25" s="13"/>
      <c r="H25" s="13"/>
      <c r="I25" s="13"/>
      <c r="J25" s="13"/>
      <c r="K25" s="13"/>
      <c r="L25" s="13"/>
    </row>
    <row r="26" spans="7:16">
      <c r="G26" s="13"/>
      <c r="H26" s="13"/>
      <c r="I26" s="13"/>
      <c r="J26" s="13"/>
      <c r="K26" s="13"/>
      <c r="L26" s="13"/>
    </row>
    <row r="27" spans="7:16">
      <c r="G27" s="13"/>
      <c r="H27" s="13"/>
      <c r="I27" s="13"/>
      <c r="J27" s="13"/>
      <c r="K27" s="13"/>
      <c r="L27" s="13"/>
      <c r="O27" s="3"/>
    </row>
    <row r="28" spans="7:16">
      <c r="G28" s="13"/>
      <c r="H28" s="13"/>
      <c r="I28" s="13"/>
      <c r="J28" s="13"/>
      <c r="K28" s="13"/>
      <c r="L28" s="13"/>
      <c r="O28" s="3"/>
    </row>
    <row r="29" spans="7:16">
      <c r="G29" s="13"/>
      <c r="H29" s="13"/>
      <c r="I29" s="13"/>
      <c r="J29" s="13"/>
      <c r="K29" s="13"/>
      <c r="L29" s="13"/>
      <c r="O29" s="3"/>
    </row>
    <row r="30" spans="7:16">
      <c r="G30" s="13"/>
      <c r="H30" s="13"/>
      <c r="I30" s="13"/>
      <c r="J30" s="13"/>
      <c r="K30" s="13"/>
      <c r="L30" s="13"/>
    </row>
    <row r="31" spans="7:16">
      <c r="G31" s="13"/>
      <c r="H31" s="13"/>
      <c r="I31" s="13"/>
      <c r="J31" s="13"/>
      <c r="K31" s="13"/>
      <c r="L31" s="13"/>
    </row>
    <row r="32" spans="7:16">
      <c r="G32" s="13"/>
      <c r="H32" s="13"/>
      <c r="I32" s="13"/>
      <c r="J32" s="13"/>
      <c r="K32" s="13"/>
      <c r="L32" s="13"/>
    </row>
    <row r="33" spans="7:12">
      <c r="G33" s="13"/>
      <c r="H33" s="13"/>
      <c r="I33" s="13"/>
      <c r="J33" s="13"/>
      <c r="K33" s="13"/>
      <c r="L33" s="13"/>
    </row>
    <row r="34" spans="7:12">
      <c r="G34" s="13"/>
      <c r="H34" s="13"/>
      <c r="I34" s="13"/>
      <c r="J34" s="13"/>
      <c r="K34" s="13"/>
      <c r="L34" s="13"/>
    </row>
    <row r="35" spans="7:12">
      <c r="G35" s="13"/>
      <c r="H35" s="13"/>
      <c r="I35" s="13"/>
      <c r="J35" s="13"/>
      <c r="K35" s="13"/>
      <c r="L35" s="13"/>
    </row>
    <row r="36" spans="7:12">
      <c r="K36" s="2"/>
    </row>
    <row r="39" spans="7:12">
      <c r="K39" s="2"/>
    </row>
    <row r="41" spans="7:12">
      <c r="I41" s="1"/>
    </row>
    <row r="42" spans="7:12">
      <c r="K42" s="2"/>
    </row>
    <row r="43" spans="7:12">
      <c r="K43" s="2"/>
    </row>
    <row r="44" spans="7:12">
      <c r="K44" s="2"/>
    </row>
    <row r="45" spans="7:12">
      <c r="K45" s="2"/>
    </row>
    <row r="46" spans="7:12">
      <c r="K46" s="2"/>
    </row>
    <row r="47" spans="7:12">
      <c r="I47" s="1"/>
      <c r="K47" s="2"/>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9CA82EB6AAB1841A1695F0224CA4ABA" ma:contentTypeVersion="13" ma:contentTypeDescription="Create a new document." ma:contentTypeScope="" ma:versionID="10c1edb5589c4b4afdd0217ab01c70c0">
  <xsd:schema xmlns:xsd="http://www.w3.org/2001/XMLSchema" xmlns:xs="http://www.w3.org/2001/XMLSchema" xmlns:p="http://schemas.microsoft.com/office/2006/metadata/properties" xmlns:ns3="58097820-120c-4a8a-8dce-1861d7b9a400" xmlns:ns4="7a3d9862-081e-42c9-90f3-91c74d94f2f2" targetNamespace="http://schemas.microsoft.com/office/2006/metadata/properties" ma:root="true" ma:fieldsID="1137aefe63a36be003855723911422b0" ns3:_="" ns4:_="">
    <xsd:import namespace="58097820-120c-4a8a-8dce-1861d7b9a400"/>
    <xsd:import namespace="7a3d9862-081e-42c9-90f3-91c74d94f2f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097820-120c-4a8a-8dce-1861d7b9a4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3d9862-081e-42c9-90f3-91c74d94f2f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93D5BD-18C2-4BBC-9787-BC6B7CD09988}">
  <ds:schemaRefs>
    <ds:schemaRef ds:uri="http://schemas.openxmlformats.org/package/2006/metadata/core-properties"/>
    <ds:schemaRef ds:uri="http://purl.org/dc/dcmitype/"/>
    <ds:schemaRef ds:uri="58097820-120c-4a8a-8dce-1861d7b9a400"/>
    <ds:schemaRef ds:uri="http://schemas.microsoft.com/office/2006/documentManagement/types"/>
    <ds:schemaRef ds:uri="http://schemas.microsoft.com/office/2006/metadata/properties"/>
    <ds:schemaRef ds:uri="http://schemas.microsoft.com/office/infopath/2007/PartnerControls"/>
    <ds:schemaRef ds:uri="http://purl.org/dc/terms/"/>
    <ds:schemaRef ds:uri="7a3d9862-081e-42c9-90f3-91c74d94f2f2"/>
    <ds:schemaRef ds:uri="http://www.w3.org/XML/1998/namespace"/>
    <ds:schemaRef ds:uri="http://purl.org/dc/elements/1.1/"/>
  </ds:schemaRefs>
</ds:datastoreItem>
</file>

<file path=customXml/itemProps2.xml><?xml version="1.0" encoding="utf-8"?>
<ds:datastoreItem xmlns:ds="http://schemas.openxmlformats.org/officeDocument/2006/customXml" ds:itemID="{7E2C77A5-06E7-4703-98B8-F7187E39D353}">
  <ds:schemaRefs>
    <ds:schemaRef ds:uri="http://schemas.microsoft.com/sharepoint/v3/contenttype/forms"/>
  </ds:schemaRefs>
</ds:datastoreItem>
</file>

<file path=customXml/itemProps3.xml><?xml version="1.0" encoding="utf-8"?>
<ds:datastoreItem xmlns:ds="http://schemas.openxmlformats.org/officeDocument/2006/customXml" ds:itemID="{3A8F41A0-4F8D-4BE2-B9E4-EBF09C78B6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097820-120c-4a8a-8dce-1861d7b9a400"/>
    <ds:schemaRef ds:uri="7a3d9862-081e-42c9-90f3-91c74d94f2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Seller Quote to Freddie Mac</vt:lpstr>
      <vt:lpstr>Sizing Roll-up</vt:lpstr>
      <vt:lpstr>Pricing Roll-up</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2017-11-06T20:28:47Z</dcterms:created>
  <dcterms:modified xsi:type="dcterms:W3CDTF">2020-10-23T13:22:23Z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0x01010049CA82EB6AAB1841A1695F0224CA4ABA</vt:lpwstr>
  </property>
</Properties>
</file>