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E3B760B8-F5D7-4521-80EF-CC2F61A4B6C6}" xr6:coauthVersionLast="47" xr6:coauthVersionMax="47" xr10:uidLastSave="{00000000-0000-0000-0000-000000000000}"/>
  <bookViews>
    <workbookView xWindow="49725" yWindow="-16320" windowWidth="29040" windowHeight="15840" xr2:uid="{58CB747F-9A3F-4EA5-9F8E-0BF7ADCD8389}"/>
  </bookViews>
  <sheets>
    <sheet name="Conv TAH" sheetId="1" r:id="rId1"/>
    <sheet name="SBL &gt;10 Units" sheetId="4" r:id="rId2"/>
    <sheet name="SBL &lt;=10 Units" sheetId="5" r:id="rId3"/>
  </sheets>
  <definedNames>
    <definedName name="_xlnm.Print_Area" localSheetId="0">'Conv TAH'!$A$1:$D$60</definedName>
    <definedName name="_xlnm.Print_Area" localSheetId="2">'SBL &lt;=10 Units'!$A$1:$D$62</definedName>
    <definedName name="_xlnm.Print_Area" localSheetId="1">'SBL &gt;10 Units'!$A$1:$D$61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5" l="1"/>
  <c r="D26" i="5"/>
  <c r="D25" i="1"/>
  <c r="D26" i="1"/>
  <c r="D27" i="1"/>
  <c r="D24" i="1"/>
  <c r="B27" i="5"/>
  <c r="I26" i="5"/>
  <c r="I25" i="4"/>
  <c r="I28" i="4" s="1"/>
  <c r="D2" i="4"/>
  <c r="D2" i="5"/>
  <c r="I29" i="4" l="1"/>
  <c r="C23" i="5"/>
  <c r="C28" i="5" s="1"/>
  <c r="B26" i="5"/>
  <c r="B25" i="4"/>
  <c r="D25" i="4" s="1"/>
  <c r="B26" i="4"/>
  <c r="D26" i="4" s="1"/>
  <c r="C22" i="4"/>
  <c r="C27" i="4" l="1"/>
  <c r="C45" i="4" l="1"/>
  <c r="L26" i="5" l="1"/>
  <c r="L25" i="4"/>
  <c r="H33" i="4"/>
  <c r="B18" i="5"/>
  <c r="B26" i="1"/>
  <c r="L26" i="1" s="1"/>
  <c r="C28" i="1"/>
  <c r="I55" i="5" l="1"/>
  <c r="I57" i="5" s="1"/>
  <c r="B46" i="5"/>
  <c r="B44" i="5" s="1"/>
  <c r="D44" i="5" s="1"/>
  <c r="L44" i="5" s="1"/>
  <c r="C46" i="5"/>
  <c r="L26" i="4"/>
  <c r="I29" i="5"/>
  <c r="I30" i="5" s="1"/>
  <c r="I54" i="4"/>
  <c r="I56" i="4" s="1"/>
  <c r="B45" i="4" s="1"/>
  <c r="B17" i="4"/>
  <c r="C46" i="1"/>
  <c r="B27" i="1"/>
  <c r="L27" i="1" s="1"/>
  <c r="I26" i="1"/>
  <c r="I28" i="1" s="1"/>
  <c r="B24" i="1" s="1"/>
  <c r="L24" i="1" s="1"/>
  <c r="B17" i="1"/>
  <c r="B24" i="5" l="1"/>
  <c r="D24" i="5" s="1"/>
  <c r="L24" i="5" s="1"/>
  <c r="B43" i="4"/>
  <c r="D46" i="5"/>
  <c r="L46" i="5" s="1"/>
  <c r="B25" i="1"/>
  <c r="B28" i="1"/>
  <c r="B23" i="4" l="1"/>
  <c r="D23" i="4" s="1"/>
  <c r="L23" i="4" s="1"/>
  <c r="D43" i="4"/>
  <c r="L43" i="4" s="1"/>
  <c r="L47" i="5"/>
  <c r="B48" i="5" s="1"/>
  <c r="B23" i="5"/>
  <c r="B45" i="1"/>
  <c r="L25" i="1"/>
  <c r="D28" i="1"/>
  <c r="L28" i="1" s="1"/>
  <c r="B44" i="1"/>
  <c r="D44" i="1" l="1"/>
  <c r="L44" i="1" s="1"/>
  <c r="B22" i="4"/>
  <c r="B27" i="4" s="1"/>
  <c r="D27" i="4" s="1"/>
  <c r="L27" i="4" s="1"/>
  <c r="L29" i="1"/>
  <c r="B30" i="1" s="1"/>
  <c r="B28" i="5"/>
  <c r="D28" i="5" s="1"/>
  <c r="L28" i="5" s="1"/>
  <c r="B25" i="5"/>
  <c r="D25" i="5" s="1"/>
  <c r="L25" i="5" s="1"/>
  <c r="D23" i="5"/>
  <c r="L23" i="5" s="1"/>
  <c r="B46" i="1"/>
  <c r="D46" i="1" s="1"/>
  <c r="L46" i="1" s="1"/>
  <c r="D45" i="4"/>
  <c r="L45" i="4" s="1"/>
  <c r="B24" i="4" l="1"/>
  <c r="D24" i="4" s="1"/>
  <c r="L24" i="4" s="1"/>
  <c r="D22" i="4"/>
  <c r="L22" i="4" s="1"/>
  <c r="L28" i="4" s="1"/>
  <c r="B29" i="4" s="1"/>
  <c r="L46" i="4"/>
  <c r="B47" i="4" s="1"/>
  <c r="L47" i="1"/>
  <c r="B48" i="1" s="1"/>
  <c r="L29" i="5"/>
  <c r="B30" i="5" s="1"/>
</calcChain>
</file>

<file path=xl/sharedStrings.xml><?xml version="1.0" encoding="utf-8"?>
<sst xmlns="http://schemas.openxmlformats.org/spreadsheetml/2006/main" count="162" uniqueCount="64">
  <si>
    <t xml:space="preserve">Revision Date </t>
  </si>
  <si>
    <t>Instructions:</t>
  </si>
  <si>
    <t>This tool is intended to be used after a Property Inspection has occurred in order to ensure compliance with requirements.  However, it can be used prior to the Property Inspection to as a reference for requirements while performing the inspection or to help advise on Tenant Notifiactions.
Complete all light blue cells to confirm Inspection/Lease Audit Compliance.</t>
  </si>
  <si>
    <t>Residential Rent Roll Data</t>
  </si>
  <si>
    <t>Unit Count</t>
  </si>
  <si>
    <t xml:space="preserve">     └ # Down Units</t>
  </si>
  <si>
    <t xml:space="preserve">     └ # Occupied and Vacant Units</t>
  </si>
  <si>
    <t># Owner-operated guest suites, corporate leases, or units rented by short-term stay operators</t>
  </si>
  <si>
    <t>Residential Unit Inspection Requirements</t>
  </si>
  <si>
    <t>Residential Unit Inspection Guidance</t>
  </si>
  <si>
    <t>Unit Status</t>
  </si>
  <si>
    <t>Minimum # Units required to be Inspected</t>
  </si>
  <si>
    <t># Units Inspected</t>
  </si>
  <si>
    <t>Compliant?</t>
  </si>
  <si>
    <t>Occupied and Vacant Units to be inspected Calc</t>
  </si>
  <si>
    <t>Residential Unit Inspection Compliance Score</t>
  </si>
  <si>
    <t>Occupied and Vacant Units</t>
  </si>
  <si>
    <t xml:space="preserve">     └ # Occupied Units</t>
  </si>
  <si>
    <t>Min Units</t>
  </si>
  <si>
    <r>
      <t xml:space="preserve">     </t>
    </r>
    <r>
      <rPr>
        <i/>
        <sz val="11"/>
        <color theme="1"/>
        <rFont val="Aptos Narrow"/>
        <family val="2"/>
        <scheme val="minor"/>
      </rPr>
      <t>└ # Owner-operated guest suites, corporate leases, or units rented by short-term stay operators</t>
    </r>
    <r>
      <rPr>
        <sz val="11"/>
        <color theme="1"/>
        <rFont val="Aptos Narrow"/>
        <family val="2"/>
        <scheme val="minor"/>
      </rPr>
      <t xml:space="preserve"> - included in # Occupied above</t>
    </r>
  </si>
  <si>
    <t>10% of units</t>
  </si>
  <si>
    <t>Down Units</t>
  </si>
  <si>
    <t>Max Units</t>
  </si>
  <si>
    <t>Total Units Inspected</t>
  </si>
  <si>
    <t>To be inspected</t>
  </si>
  <si>
    <t>Residential Unit Inspection Compliance Status:</t>
  </si>
  <si>
    <t>RESIDENTIAL UNIT INSPECTION NOT COMPLIANT - ensure shortfalls are explained and the correct parties approve.</t>
  </si>
  <si>
    <t>RESIDENTIAL UNIT INSPECTION IS COMPLIANT</t>
  </si>
  <si>
    <t>S/S Guide Residential Unit Inspection Requirements</t>
  </si>
  <si>
    <t>• 10 percent of units, with no fewer than 10 units and no more than 30 units, excluding Down Units
• If inspecting 10 percent of the total number of units results in an insufficient number of inspected units to meet lease audit requirements, then additional units must be inspected to meet those requirements.
• All Down Units
• A representative sample of top floor and bottom floor units
• A representative sample of any owner-operated guest suites, corporate leases, or units rented by short-term stay operators</t>
  </si>
  <si>
    <t>`</t>
  </si>
  <si>
    <t>Residential Unit Lease Audit Requirements</t>
  </si>
  <si>
    <t>Minimum # Units required to be Audited</t>
  </si>
  <si>
    <t># Units Audited</t>
  </si>
  <si>
    <t>Occupied and Inspected</t>
  </si>
  <si>
    <t>All Other Units</t>
  </si>
  <si>
    <t>Total Units Audited</t>
  </si>
  <si>
    <t>Lease Audit Compliance Status:</t>
  </si>
  <si>
    <t>LEASE AUDIT NOT COMPLIANT - ensure shortfalls are explained and the correct parties approve.</t>
  </si>
  <si>
    <t>LEASE AUDIT IS COMPLIANT</t>
  </si>
  <si>
    <t>S/S Guide Lease Audit Requirements</t>
  </si>
  <si>
    <t>• A lease audit of 10 percent of units, with no fewer than 10 units and no more than 30 units. At least 50 percent of leases audited must be units inspected; the remainder can be chosen randomly by the inspector after including representative samples of:
     • Leases from any inspected corporate units
     • Leases signed within the last 60 days</t>
  </si>
  <si>
    <t>Commercial Unit Inspection Requirements</t>
  </si>
  <si>
    <t>All Commercial units must be inspected.</t>
  </si>
  <si>
    <t># Corporate Lease Units</t>
  </si>
  <si>
    <t xml:space="preserve">     └ # Vacant Units</t>
  </si>
  <si>
    <t xml:space="preserve">     └ # Corporate Lease Units - included in # Occupied above</t>
  </si>
  <si>
    <t>N/A</t>
  </si>
  <si>
    <t>Occupied and Vacant Units to be audited Calc</t>
  </si>
  <si>
    <t>25% of units</t>
  </si>
  <si>
    <t>To be Audited</t>
  </si>
  <si>
    <t>All commercial/non-residential units must be inspected.</t>
  </si>
  <si>
    <t>• Five units. Inspected units should include a representative sample of vacant units, occupied units, unit types and floor levels, including top floor and bottom floor units. If inspecting five units results in an insufficient number of inspected units to meet lease audit requirements, then additional units must be inspected to meet those requirements.
• All Down Units
• A representative sample of units with corporate leases</t>
  </si>
  <si>
    <t>Lease Audit Requirements</t>
  </si>
  <si>
    <t>Occupied and not Inspected</t>
  </si>
  <si>
    <t>Resdiential Unit Lease Audit Guidance</t>
  </si>
  <si>
    <t>• The greater of 10 percent of the total number of units at the Property or five units. Inspected units should include a representative sample of vacant units, occupied units, unit types and floor levels, including top floor and bottom floor units. 
• A sufficient number of occupied residential units must be inspected such that at least 50 percent of the leases audited must be units inspected.  This may require more than the minimum number of residential units being inspected.
• All Down Units
• A representative sample of units with corporate leases</t>
  </si>
  <si>
    <t>• If the Property has more than 10 total units, the greater of 25 percent of all units or 10 units, up to a maximum of 30 units, unless otherwise required by Freddie Mac or the Seller
• At least 50 percent of leases audited must be units inspected; the remainder can be chosen randomly by the inspector after including representative samples of:
     • Leases from any inspected corporate units
     • Leases signed within the last 60 days</t>
  </si>
  <si>
    <t>• If the Property has 10 or fewer total units, 100 percent of occupied units capped at 10 units
• At least 50 percent of leases audited must be units inspected; the remainder can be chosen randomly by the inspector after including representative samples of:
     • Leases from any inspected corporate units
     • Leases signed within the last 60 days</t>
  </si>
  <si>
    <t>100% Occ</t>
  </si>
  <si>
    <t>Residential Unit Inspection and Lease Audit Calculator - SBL &lt;=10 Units</t>
  </si>
  <si>
    <t>Residential Unit Inspection and Lease Audit Calculator - SBL &gt;10 Units</t>
  </si>
  <si>
    <r>
      <rPr>
        <i/>
        <u/>
        <sz val="11"/>
        <color theme="1"/>
        <rFont val="Aptos Narrow"/>
        <family val="2"/>
        <scheme val="minor"/>
      </rPr>
      <t>Disclaimer:</t>
    </r>
    <r>
      <rPr>
        <sz val="11"/>
        <color theme="1"/>
        <rFont val="Aptos Narrow"/>
        <family val="2"/>
        <scheme val="minor"/>
      </rPr>
      <t xml:space="preserve">
</t>
    </r>
    <r>
      <rPr>
        <i/>
        <sz val="11"/>
        <color theme="1"/>
        <rFont val="Aptos Narrow"/>
        <family val="2"/>
        <scheme val="minor"/>
      </rPr>
      <t xml:space="preserve">This Residential Unit Inspection and Lease Audit Calculator and the results it generates are provided solely to assist in the interpretation of the provisions of the Multifamily Seller/Servicer Guide (“Guide”).  Freddie Mac makes no representation or warranty with regard to the accuracy of the tool, and the results generated by this tool are not binding upon Freddie Mac.  Nothing in this Residential Unit Inspection and Lease Audit Calculator constitutes Freddie Mac’s agreement to waive or modify any of the requirements of the Guide, any of Seller’s representations and warranties, or any provision of any commitment issued by Freddie Mac, and  Seller remains responsible for determining whether Seller has complied with such requirements.  </t>
    </r>
  </si>
  <si>
    <t>Residential Unit Inspection and Lease Audit Calculator - Conventional / TAH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</si>
</sst>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u/>
      <sz val="11"/>
      <color theme="1"/>
      <name val="Aptos Narrow"/>
      <family val="2"/>
      <scheme val="minor"/>
    </font>
    <font>
      <u/>
      <sz val="11"/>
      <color theme="1"/>
      <name val="Aptos Narrow"/>
      <family val="2"/>
      <scheme val="minor"/>
    </font>
    <font>
      <i/>
      <sz val="11"/>
      <color theme="1"/>
      <name val="Aptos Narrow"/>
      <family val="2"/>
      <scheme val="minor"/>
    </font>
    <font>
      <b/>
      <u/>
      <sz val="18"/>
      <color theme="1"/>
      <name val="Aptos Narrow"/>
      <family val="2"/>
      <scheme val="minor"/>
    </font>
    <font>
      <sz val="11"/>
      <color rgb="FF0070C0"/>
      <name val="Aptos Narrow"/>
      <family val="2"/>
      <scheme val="minor"/>
    </font>
    <font>
      <b/>
      <sz val="11"/>
      <color rgb="FF0070C0"/>
      <name val="Aptos Narrow"/>
      <family val="2"/>
      <scheme val="minor"/>
    </font>
    <font>
      <sz val="11"/>
      <color rgb="FFFF0000"/>
      <name val="Aptos Narrow"/>
      <family val="2"/>
      <scheme val="minor"/>
    </font>
    <font>
      <i/>
      <sz val="11"/>
      <name val="Aptos Narrow"/>
      <family val="2"/>
      <scheme val="minor"/>
    </font>
    <font>
      <i/>
      <u/>
      <sz val="11"/>
      <color theme="1"/>
      <name val="Aptos Narrow"/>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0" tint="-4.9989318521683403E-2"/>
        <bgColor indexed="64"/>
      </patternFill>
    </fill>
    <fill>
      <patternFill patternType="solid">
        <fgColor theme="1"/>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38">
    <xf numFmtId="0" fontId="0" fillId="0" borderId="0" xfId="0"/>
    <xf numFmtId="14" fontId="0" fillId="0" borderId="0" xfId="0" applyNumberFormat="1"/>
    <xf numFmtId="0" fontId="0" fillId="0" borderId="0" xfId="0" applyAlignment="1">
      <alignment wrapText="1"/>
    </xf>
    <xf numFmtId="0" fontId="0" fillId="0" borderId="11" xfId="0" applyBorder="1"/>
    <xf numFmtId="1" fontId="0" fillId="0" borderId="6" xfId="0" applyNumberFormat="1" applyBorder="1"/>
    <xf numFmtId="0" fontId="0" fillId="0" borderId="6" xfId="0" applyBorder="1"/>
    <xf numFmtId="0" fontId="0" fillId="0" borderId="9" xfId="0" applyBorder="1"/>
    <xf numFmtId="0" fontId="0" fillId="0" borderId="8" xfId="0" applyBorder="1"/>
    <xf numFmtId="0" fontId="0" fillId="0" borderId="14" xfId="0" applyBorder="1"/>
    <xf numFmtId="0" fontId="0" fillId="0" borderId="13" xfId="0" applyBorder="1"/>
    <xf numFmtId="0" fontId="0" fillId="0" borderId="15" xfId="0" applyBorder="1"/>
    <xf numFmtId="0" fontId="0" fillId="0" borderId="0" xfId="0" applyAlignment="1">
      <alignment horizontal="left" vertical="top" wrapText="1"/>
    </xf>
    <xf numFmtId="0" fontId="0" fillId="0" borderId="0" xfId="0" applyAlignment="1">
      <alignment vertical="top" wrapText="1"/>
    </xf>
    <xf numFmtId="0" fontId="0" fillId="0" borderId="5" xfId="0" applyBorder="1"/>
    <xf numFmtId="0" fontId="0" fillId="0" borderId="17" xfId="0" applyBorder="1"/>
    <xf numFmtId="0" fontId="0" fillId="0" borderId="7" xfId="0" applyBorder="1"/>
    <xf numFmtId="0" fontId="2" fillId="4" borderId="4" xfId="0" applyFont="1" applyFill="1" applyBorder="1" applyAlignment="1">
      <alignment horizontal="center"/>
    </xf>
    <xf numFmtId="0" fontId="2" fillId="4" borderId="18" xfId="0" applyFont="1" applyFill="1" applyBorder="1" applyAlignment="1">
      <alignment horizontal="center"/>
    </xf>
    <xf numFmtId="0" fontId="2" fillId="4" borderId="19" xfId="0" applyFont="1" applyFill="1" applyBorder="1" applyAlignment="1">
      <alignment horizontal="center"/>
    </xf>
    <xf numFmtId="0" fontId="0" fillId="0" borderId="1" xfId="0" applyBorder="1"/>
    <xf numFmtId="0" fontId="0" fillId="0" borderId="2" xfId="0" applyBorder="1"/>
    <xf numFmtId="0" fontId="0" fillId="0" borderId="3" xfId="0" applyBorder="1"/>
    <xf numFmtId="0" fontId="3" fillId="0" borderId="17" xfId="0" applyFont="1" applyBorder="1"/>
    <xf numFmtId="0" fontId="0" fillId="0" borderId="20" xfId="0" applyBorder="1"/>
    <xf numFmtId="0" fontId="0" fillId="0" borderId="21" xfId="0" applyBorder="1"/>
    <xf numFmtId="0" fontId="2" fillId="4" borderId="9" xfId="0" applyFont="1" applyFill="1" applyBorder="1" applyAlignment="1">
      <alignment horizontal="center"/>
    </xf>
    <xf numFmtId="0" fontId="2" fillId="4" borderId="7" xfId="0" applyFont="1" applyFill="1" applyBorder="1" applyAlignment="1">
      <alignment horizontal="center"/>
    </xf>
    <xf numFmtId="0" fontId="2" fillId="4" borderId="8" xfId="0" applyFont="1" applyFill="1" applyBorder="1" applyAlignment="1">
      <alignment horizontal="center"/>
    </xf>
    <xf numFmtId="0" fontId="0" fillId="5" borderId="6" xfId="0" applyFill="1" applyBorder="1"/>
    <xf numFmtId="0" fontId="0" fillId="5" borderId="5" xfId="0" applyFill="1" applyBorder="1"/>
    <xf numFmtId="0" fontId="1" fillId="0" borderId="0" xfId="0" applyFont="1"/>
    <xf numFmtId="0" fontId="4" fillId="0" borderId="0" xfId="0" applyFont="1"/>
    <xf numFmtId="0" fontId="4" fillId="0" borderId="0" xfId="0" applyFont="1" applyAlignment="1">
      <alignment wrapText="1"/>
    </xf>
    <xf numFmtId="0" fontId="0" fillId="0" borderId="23" xfId="0" applyBorder="1"/>
    <xf numFmtId="0" fontId="0" fillId="0" borderId="24" xfId="0" applyBorder="1"/>
    <xf numFmtId="0" fontId="0" fillId="0" borderId="24" xfId="0" applyBorder="1" applyAlignment="1">
      <alignment horizontal="right"/>
    </xf>
    <xf numFmtId="14" fontId="0" fillId="0" borderId="25" xfId="0" applyNumberFormat="1" applyBorder="1" applyAlignment="1">
      <alignment horizontal="left"/>
    </xf>
    <xf numFmtId="0" fontId="0" fillId="3" borderId="6" xfId="0" applyFill="1" applyBorder="1" applyProtection="1">
      <protection locked="0"/>
    </xf>
    <xf numFmtId="0" fontId="0" fillId="3" borderId="2" xfId="0" applyFill="1" applyBorder="1" applyProtection="1">
      <protection locked="0"/>
    </xf>
    <xf numFmtId="0" fontId="0" fillId="3" borderId="5" xfId="0" applyFill="1" applyBorder="1" applyProtection="1">
      <protection locked="0"/>
    </xf>
    <xf numFmtId="0" fontId="0" fillId="3" borderId="21" xfId="0" applyFill="1" applyBorder="1" applyProtection="1">
      <protection locked="0"/>
    </xf>
    <xf numFmtId="0" fontId="0" fillId="3" borderId="18" xfId="0" applyFill="1" applyBorder="1" applyProtection="1">
      <protection locked="0"/>
    </xf>
    <xf numFmtId="0" fontId="0" fillId="5" borderId="18" xfId="0" applyFill="1" applyBorder="1"/>
    <xf numFmtId="0" fontId="0" fillId="5" borderId="30" xfId="0" applyFill="1" applyBorder="1"/>
    <xf numFmtId="0" fontId="0" fillId="4" borderId="16" xfId="0" applyFill="1" applyBorder="1"/>
    <xf numFmtId="0" fontId="0" fillId="4" borderId="0" xfId="0" applyFill="1"/>
    <xf numFmtId="0" fontId="0" fillId="4" borderId="22" xfId="0" applyFill="1" applyBorder="1"/>
    <xf numFmtId="0" fontId="0" fillId="0" borderId="31" xfId="0" applyBorder="1"/>
    <xf numFmtId="0" fontId="0" fillId="0" borderId="32" xfId="0" applyBorder="1"/>
    <xf numFmtId="0" fontId="0" fillId="0" borderId="33" xfId="0" applyBorder="1"/>
    <xf numFmtId="0" fontId="0" fillId="0" borderId="32" xfId="0" applyBorder="1" applyAlignment="1">
      <alignment wrapText="1"/>
    </xf>
    <xf numFmtId="0" fontId="3" fillId="0" borderId="4" xfId="0" applyFont="1" applyBorder="1"/>
    <xf numFmtId="0" fontId="0" fillId="3" borderId="19" xfId="0" applyFill="1" applyBorder="1" applyProtection="1">
      <protection locked="0"/>
    </xf>
    <xf numFmtId="0" fontId="3" fillId="0" borderId="0" xfId="0" applyFont="1"/>
    <xf numFmtId="0" fontId="0" fillId="0" borderId="19" xfId="0" applyBorder="1"/>
    <xf numFmtId="0" fontId="3" fillId="0" borderId="34" xfId="0" applyFont="1" applyBorder="1"/>
    <xf numFmtId="0" fontId="0" fillId="3" borderId="36" xfId="0" applyFill="1" applyBorder="1" applyProtection="1">
      <protection locked="0"/>
    </xf>
    <xf numFmtId="0" fontId="3" fillId="0" borderId="16" xfId="0" applyFont="1" applyBorder="1" applyAlignment="1">
      <alignment vertical="top"/>
    </xf>
    <xf numFmtId="0" fontId="3" fillId="0" borderId="0" xfId="0" applyFont="1" applyAlignment="1">
      <alignment vertical="top"/>
    </xf>
    <xf numFmtId="0" fontId="3" fillId="0" borderId="9" xfId="0" applyFont="1" applyBorder="1"/>
    <xf numFmtId="0" fontId="5" fillId="0" borderId="0" xfId="0" applyFont="1"/>
    <xf numFmtId="0" fontId="0" fillId="0" borderId="4" xfId="0" applyBorder="1"/>
    <xf numFmtId="0" fontId="0" fillId="0" borderId="18" xfId="0" applyBorder="1"/>
    <xf numFmtId="0" fontId="6" fillId="0" borderId="0" xfId="0" applyFont="1"/>
    <xf numFmtId="0" fontId="3" fillId="0" borderId="17" xfId="0" applyFont="1" applyBorder="1" applyAlignment="1">
      <alignment wrapText="1"/>
    </xf>
    <xf numFmtId="0" fontId="5" fillId="0" borderId="0" xfId="0" applyFont="1" applyAlignment="1">
      <alignment horizontal="left" vertical="top"/>
    </xf>
    <xf numFmtId="0" fontId="7" fillId="0" borderId="0" xfId="0" applyFont="1"/>
    <xf numFmtId="0" fontId="8" fillId="0" borderId="17" xfId="0" applyFont="1" applyBorder="1" applyAlignment="1">
      <alignment wrapText="1"/>
    </xf>
    <xf numFmtId="0" fontId="7" fillId="0" borderId="0" xfId="0" applyFont="1" applyAlignment="1">
      <alignment horizontal="left" vertical="top"/>
    </xf>
    <xf numFmtId="14" fontId="7" fillId="0" borderId="0" xfId="0" applyNumberFormat="1" applyFont="1"/>
    <xf numFmtId="0" fontId="0" fillId="0" borderId="17" xfId="0" applyBorder="1" applyAlignment="1">
      <alignment wrapText="1"/>
    </xf>
    <xf numFmtId="0" fontId="7" fillId="0" borderId="0" xfId="0" applyFont="1" applyAlignment="1">
      <alignment horizontal="left"/>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0" fillId="0" borderId="16" xfId="0" applyBorder="1" applyAlignment="1">
      <alignment horizontal="left" wrapText="1"/>
    </xf>
    <xf numFmtId="0" fontId="0" fillId="0" borderId="0" xfId="0" applyAlignment="1">
      <alignment horizontal="left" wrapText="1"/>
    </xf>
    <xf numFmtId="0" fontId="0" fillId="0" borderId="22" xfId="0"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0" fillId="0" borderId="37" xfId="0" applyBorder="1" applyAlignment="1">
      <alignment horizontal="left" wrapText="1"/>
    </xf>
    <xf numFmtId="0" fontId="0" fillId="0" borderId="38" xfId="0" applyBorder="1" applyAlignment="1">
      <alignment horizontal="left" wrapText="1"/>
    </xf>
    <xf numFmtId="0" fontId="0" fillId="0" borderId="39" xfId="0" applyBorder="1" applyAlignment="1">
      <alignment horizontal="left" wrapText="1"/>
    </xf>
    <xf numFmtId="0" fontId="4" fillId="0" borderId="27" xfId="0" applyFont="1" applyBorder="1" applyAlignment="1">
      <alignment horizontal="center"/>
    </xf>
    <xf numFmtId="0" fontId="4" fillId="0" borderId="28" xfId="0" applyFont="1" applyBorder="1" applyAlignment="1">
      <alignment horizontal="center"/>
    </xf>
    <xf numFmtId="0" fontId="4" fillId="0" borderId="29" xfId="0" applyFont="1" applyBorder="1" applyAlignment="1">
      <alignment horizontal="center"/>
    </xf>
    <xf numFmtId="0" fontId="0" fillId="4" borderId="10" xfId="0" applyFill="1" applyBorder="1" applyAlignment="1">
      <alignment horizontal="center" wrapText="1"/>
    </xf>
    <xf numFmtId="0" fontId="0" fillId="4" borderId="3" xfId="0" applyFill="1" applyBorder="1" applyAlignment="1">
      <alignment horizontal="center" wrapText="1"/>
    </xf>
    <xf numFmtId="0" fontId="0" fillId="4" borderId="13" xfId="0" applyFill="1" applyBorder="1" applyAlignment="1">
      <alignment horizontal="center" wrapText="1"/>
    </xf>
    <xf numFmtId="0" fontId="0" fillId="4" borderId="6" xfId="0" applyFill="1" applyBorder="1" applyAlignment="1">
      <alignment horizontal="center" wrapText="1"/>
    </xf>
    <xf numFmtId="0" fontId="0" fillId="0" borderId="17"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1" fillId="0" borderId="0" xfId="0" applyFont="1" applyAlignment="1">
      <alignment horizont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0" fillId="0" borderId="21" xfId="0" applyBorder="1" applyAlignment="1">
      <alignment horizontal="left" vertical="top" wrapText="1"/>
    </xf>
    <xf numFmtId="0" fontId="0" fillId="0" borderId="11" xfId="0" applyBorder="1" applyAlignment="1">
      <alignment horizontal="left" vertical="top" wrapText="1"/>
    </xf>
    <xf numFmtId="0" fontId="0" fillId="3" borderId="20" xfId="0" applyFill="1" applyBorder="1" applyAlignment="1">
      <alignment horizontal="center"/>
    </xf>
    <xf numFmtId="0" fontId="0" fillId="3" borderId="17" xfId="0" applyFill="1" applyBorder="1" applyAlignment="1">
      <alignment horizontal="center"/>
    </xf>
    <xf numFmtId="0" fontId="0" fillId="3" borderId="9" xfId="0" applyFill="1" applyBorder="1" applyAlignment="1">
      <alignment horizont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3" fillId="0" borderId="1" xfId="0" applyFont="1" applyBorder="1" applyAlignment="1">
      <alignment horizontal="left" wrapText="1"/>
    </xf>
    <xf numFmtId="0" fontId="3" fillId="0" borderId="17" xfId="0" applyFont="1" applyBorder="1" applyAlignment="1">
      <alignment horizontal="left" wrapText="1"/>
    </xf>
    <xf numFmtId="0" fontId="3" fillId="0" borderId="9" xfId="0" applyFont="1" applyBorder="1" applyAlignment="1">
      <alignment horizontal="left" wrapText="1"/>
    </xf>
    <xf numFmtId="0" fontId="0" fillId="3" borderId="3" xfId="0" applyFill="1" applyBorder="1" applyAlignment="1" applyProtection="1">
      <alignment horizontal="right" vertical="center"/>
      <protection locked="0"/>
    </xf>
    <xf numFmtId="0" fontId="0" fillId="3" borderId="6" xfId="0" applyFill="1" applyBorder="1" applyAlignment="1" applyProtection="1">
      <alignment horizontal="right" vertical="center"/>
      <protection locked="0"/>
    </xf>
    <xf numFmtId="0" fontId="0" fillId="3" borderId="8" xfId="0" applyFill="1" applyBorder="1" applyAlignment="1" applyProtection="1">
      <alignment horizontal="right" vertical="center"/>
      <protection locked="0"/>
    </xf>
    <xf numFmtId="0" fontId="4" fillId="0" borderId="27" xfId="0" applyFont="1" applyBorder="1" applyAlignment="1">
      <alignment horizontal="center" wrapText="1"/>
    </xf>
    <xf numFmtId="0" fontId="4" fillId="0" borderId="28" xfId="0" applyFont="1" applyBorder="1" applyAlignment="1">
      <alignment horizontal="center" wrapText="1"/>
    </xf>
    <xf numFmtId="0" fontId="4" fillId="0" borderId="29" xfId="0" applyFont="1" applyBorder="1" applyAlignment="1">
      <alignment horizontal="center" wrapText="1"/>
    </xf>
    <xf numFmtId="0" fontId="0" fillId="0" borderId="15" xfId="0" applyBorder="1" applyAlignment="1">
      <alignment horizontal="left" wrapText="1"/>
    </xf>
    <xf numFmtId="0" fontId="0" fillId="0" borderId="12" xfId="0" applyBorder="1" applyAlignment="1">
      <alignment horizontal="left" wrapText="1"/>
    </xf>
    <xf numFmtId="0" fontId="0" fillId="0" borderId="26" xfId="0" applyBorder="1" applyAlignment="1">
      <alignment horizontal="left"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0" fillId="0" borderId="26" xfId="0" applyBorder="1" applyAlignment="1">
      <alignment horizontal="left" vertical="top" wrapText="1"/>
    </xf>
    <xf numFmtId="0" fontId="0" fillId="0" borderId="16" xfId="0" applyBorder="1" applyAlignment="1">
      <alignment horizontal="left" vertical="top" wrapText="1"/>
    </xf>
    <xf numFmtId="0" fontId="0" fillId="0" borderId="0" xfId="0"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cellXfs>
  <cellStyles count="1">
    <cellStyle name="Normal" xfId="0" builtinId="0"/>
  </cellStyles>
  <dxfs count="26">
    <dxf>
      <font>
        <color rgb="FFC00000"/>
      </font>
      <fill>
        <patternFill>
          <bgColor rgb="FFFFCCCC"/>
        </patternFill>
      </fill>
    </dxf>
    <dxf>
      <font>
        <color theme="9" tint="-0.24994659260841701"/>
      </font>
      <fill>
        <patternFill>
          <bgColor theme="9" tint="0.59996337778862885"/>
        </patternFill>
      </fill>
    </dxf>
    <dxf>
      <font>
        <color rgb="FFC00000"/>
      </font>
      <fill>
        <patternFill>
          <bgColor rgb="FFFFCCCC"/>
        </patternFill>
      </fill>
    </dxf>
    <dxf>
      <font>
        <color theme="9" tint="-0.24994659260841701"/>
      </font>
      <fill>
        <patternFill>
          <bgColor theme="9" tint="0.59996337778862885"/>
        </patternFill>
      </fill>
    </dxf>
    <dxf>
      <font>
        <color rgb="FFC00000"/>
      </font>
      <fill>
        <patternFill>
          <bgColor rgb="FFFFCCCC"/>
        </patternFill>
      </fill>
    </dxf>
    <dxf>
      <font>
        <color theme="9" tint="-0.24994659260841701"/>
      </font>
      <fill>
        <patternFill>
          <bgColor theme="9" tint="0.59996337778862885"/>
        </patternFill>
      </fill>
    </dxf>
    <dxf>
      <font>
        <color rgb="FFC00000"/>
      </font>
      <fill>
        <patternFill>
          <bgColor rgb="FFFFCCCC"/>
        </patternFill>
      </fill>
    </dxf>
    <dxf>
      <font>
        <color theme="9" tint="-0.24994659260841701"/>
      </font>
      <fill>
        <patternFill>
          <bgColor theme="9" tint="0.59996337778862885"/>
        </patternFill>
      </fill>
    </dxf>
    <dxf>
      <font>
        <color rgb="FFC00000"/>
      </font>
      <fill>
        <patternFill>
          <bgColor rgb="FFFFCCCC"/>
        </patternFill>
      </fill>
    </dxf>
    <dxf>
      <font>
        <color theme="9" tint="-0.24994659260841701"/>
      </font>
      <fill>
        <patternFill>
          <bgColor theme="9" tint="0.59996337778862885"/>
        </patternFill>
      </fill>
    </dxf>
    <dxf>
      <font>
        <color rgb="FFC00000"/>
      </font>
      <fill>
        <patternFill>
          <bgColor rgb="FFFFCCCC"/>
        </patternFill>
      </fill>
    </dxf>
    <dxf>
      <font>
        <color theme="9" tint="-0.24994659260841701"/>
      </font>
      <fill>
        <patternFill>
          <bgColor theme="9" tint="0.59996337778862885"/>
        </patternFill>
      </fill>
    </dxf>
    <dxf>
      <font>
        <color rgb="FFC00000"/>
      </font>
      <fill>
        <patternFill>
          <bgColor rgb="FFFFCCCC"/>
        </patternFill>
      </fill>
    </dxf>
    <dxf>
      <font>
        <color theme="9" tint="-0.24994659260841701"/>
      </font>
      <fill>
        <patternFill>
          <bgColor theme="9" tint="0.59996337778862885"/>
        </patternFill>
      </fill>
    </dxf>
    <dxf>
      <font>
        <color rgb="FFC00000"/>
      </font>
      <fill>
        <patternFill>
          <bgColor rgb="FFFFCCCC"/>
        </patternFill>
      </fill>
    </dxf>
    <dxf>
      <font>
        <color theme="9" tint="-0.24994659260841701"/>
      </font>
      <fill>
        <patternFill>
          <bgColor theme="9" tint="0.59996337778862885"/>
        </patternFill>
      </fill>
    </dxf>
    <dxf>
      <font>
        <color rgb="FFC00000"/>
      </font>
      <fill>
        <patternFill>
          <bgColor rgb="FFFFCCCC"/>
        </patternFill>
      </fill>
    </dxf>
    <dxf>
      <font>
        <color theme="9" tint="-0.24994659260841701"/>
      </font>
      <fill>
        <patternFill>
          <bgColor theme="9" tint="0.59996337778862885"/>
        </patternFill>
      </fill>
    </dxf>
    <dxf>
      <font>
        <color rgb="FFC00000"/>
      </font>
      <fill>
        <patternFill>
          <bgColor rgb="FFFFCCCC"/>
        </patternFill>
      </fill>
    </dxf>
    <dxf>
      <font>
        <color theme="9" tint="-0.24994659260841701"/>
      </font>
      <fill>
        <patternFill>
          <bgColor theme="9" tint="0.59996337778862885"/>
        </patternFill>
      </fill>
    </dxf>
    <dxf>
      <font>
        <color rgb="FFC00000"/>
      </font>
      <fill>
        <patternFill>
          <bgColor rgb="FFFFCCCC"/>
        </patternFill>
      </fill>
    </dxf>
    <dxf>
      <font>
        <color theme="9" tint="-0.24994659260841701"/>
      </font>
      <fill>
        <patternFill>
          <bgColor theme="9" tint="0.59996337778862885"/>
        </patternFill>
      </fill>
    </dxf>
    <dxf>
      <font>
        <color rgb="FFC00000"/>
      </font>
      <fill>
        <patternFill>
          <bgColor rgb="FFFFCCCC"/>
        </patternFill>
      </fill>
    </dxf>
    <dxf>
      <font>
        <color theme="9" tint="-0.24994659260841701"/>
      </font>
      <fill>
        <patternFill>
          <bgColor theme="9" tint="0.59996337778862885"/>
        </patternFill>
      </fill>
    </dxf>
    <dxf>
      <font>
        <color rgb="FFC00000"/>
      </font>
      <fill>
        <patternFill>
          <bgColor rgb="FFFFCCCC"/>
        </patternFill>
      </fill>
    </dxf>
    <dxf>
      <font>
        <color theme="9" tint="-0.24994659260841701"/>
      </font>
      <fill>
        <patternFill>
          <bgColor theme="9" tint="0.59996337778862885"/>
        </patternFill>
      </fill>
    </dxf>
  </dxfs>
  <tableStyles count="0" defaultTableStyle="TableStyleMedium2" defaultPivotStyle="PivotStyleLight16"/>
  <colors>
    <mruColors>
      <color rgb="FFFFCCCC"/>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5002D-C4F6-42D0-8B47-E43462CBB5D1}">
  <dimension ref="A1:O67"/>
  <sheetViews>
    <sheetView showGridLines="0" tabSelected="1" zoomScaleNormal="100" workbookViewId="0">
      <selection activeCell="O18" sqref="O18"/>
    </sheetView>
  </sheetViews>
  <sheetFormatPr defaultRowHeight="15" x14ac:dyDescent="0.25"/>
  <cols>
    <col min="1" max="1" width="37.7109375" customWidth="1"/>
    <col min="2" max="2" width="38.7109375" customWidth="1"/>
    <col min="3" max="3" width="16.140625" bestFit="1" customWidth="1"/>
    <col min="4" max="4" width="16.5703125" customWidth="1"/>
    <col min="5" max="5" width="9.140625" customWidth="1"/>
    <col min="6" max="10" width="9.140625" hidden="1" customWidth="1"/>
    <col min="11" max="11" width="14.85546875" hidden="1" customWidth="1"/>
    <col min="12" max="13" width="9.140625" hidden="1" customWidth="1"/>
  </cols>
  <sheetData>
    <row r="1" spans="1:6" ht="24" x14ac:dyDescent="0.4">
      <c r="A1" s="87" t="s">
        <v>63</v>
      </c>
      <c r="B1" s="88"/>
      <c r="C1" s="88"/>
      <c r="D1" s="89"/>
      <c r="E1" s="31"/>
    </row>
    <row r="2" spans="1:6" ht="15.75" thickBot="1" x14ac:dyDescent="0.3">
      <c r="A2" s="33"/>
      <c r="B2" s="34"/>
      <c r="C2" s="35" t="s">
        <v>0</v>
      </c>
      <c r="D2" s="36">
        <v>45834</v>
      </c>
      <c r="E2" s="69"/>
      <c r="F2" s="1"/>
    </row>
    <row r="3" spans="1:6" ht="15.75" thickBot="1" x14ac:dyDescent="0.3"/>
    <row r="4" spans="1:6" ht="15.75" thickBot="1" x14ac:dyDescent="0.3">
      <c r="A4" s="112" t="s">
        <v>1</v>
      </c>
      <c r="B4" s="113"/>
      <c r="C4" s="113"/>
      <c r="D4" s="114"/>
    </row>
    <row r="5" spans="1:6" ht="15" customHeight="1" x14ac:dyDescent="0.25">
      <c r="A5" s="109"/>
      <c r="B5" s="107" t="s">
        <v>2</v>
      </c>
      <c r="C5" s="107"/>
      <c r="D5" s="108"/>
    </row>
    <row r="6" spans="1:6" x14ac:dyDescent="0.25">
      <c r="A6" s="110"/>
      <c r="B6" s="95"/>
      <c r="C6" s="95"/>
      <c r="D6" s="96"/>
    </row>
    <row r="7" spans="1:6" x14ac:dyDescent="0.25">
      <c r="A7" s="110"/>
      <c r="B7" s="95"/>
      <c r="C7" s="95"/>
      <c r="D7" s="96"/>
    </row>
    <row r="8" spans="1:6" x14ac:dyDescent="0.25">
      <c r="A8" s="110"/>
      <c r="B8" s="95"/>
      <c r="C8" s="95"/>
      <c r="D8" s="96"/>
    </row>
    <row r="9" spans="1:6" x14ac:dyDescent="0.25">
      <c r="A9" s="110"/>
      <c r="B9" s="95"/>
      <c r="C9" s="95"/>
      <c r="D9" s="96"/>
    </row>
    <row r="10" spans="1:6" x14ac:dyDescent="0.25">
      <c r="A10" s="110"/>
      <c r="B10" s="95"/>
      <c r="C10" s="95"/>
      <c r="D10" s="96"/>
    </row>
    <row r="11" spans="1:6" x14ac:dyDescent="0.25">
      <c r="A11" s="110"/>
      <c r="B11" s="95"/>
      <c r="C11" s="95"/>
      <c r="D11" s="96"/>
    </row>
    <row r="12" spans="1:6" ht="15.75" thickBot="1" x14ac:dyDescent="0.3">
      <c r="A12" s="111"/>
      <c r="B12" s="98"/>
      <c r="C12" s="98"/>
      <c r="D12" s="99"/>
    </row>
    <row r="13" spans="1:6" ht="15.75" thickBot="1" x14ac:dyDescent="0.3"/>
    <row r="14" spans="1:6" x14ac:dyDescent="0.25">
      <c r="A14" s="81" t="s">
        <v>3</v>
      </c>
      <c r="B14" s="83"/>
    </row>
    <row r="15" spans="1:6" ht="15" customHeight="1" x14ac:dyDescent="0.25">
      <c r="A15" s="14" t="s">
        <v>4</v>
      </c>
      <c r="B15" s="37"/>
    </row>
    <row r="16" spans="1:6" x14ac:dyDescent="0.25">
      <c r="A16" s="22" t="s">
        <v>5</v>
      </c>
      <c r="B16" s="37"/>
    </row>
    <row r="17" spans="1:14" ht="15.75" thickBot="1" x14ac:dyDescent="0.3">
      <c r="A17" s="59" t="s">
        <v>6</v>
      </c>
      <c r="B17" s="7">
        <f>B15-B16</f>
        <v>0</v>
      </c>
      <c r="N17" s="60"/>
    </row>
    <row r="18" spans="1:14" ht="15" customHeight="1" x14ac:dyDescent="0.25">
      <c r="A18" s="117" t="s">
        <v>7</v>
      </c>
      <c r="B18" s="120"/>
      <c r="N18" s="60"/>
    </row>
    <row r="19" spans="1:14" x14ac:dyDescent="0.25">
      <c r="A19" s="118"/>
      <c r="B19" s="121"/>
      <c r="N19" s="66"/>
    </row>
    <row r="20" spans="1:14" ht="15.75" thickBot="1" x14ac:dyDescent="0.3">
      <c r="A20" s="119"/>
      <c r="B20" s="122"/>
    </row>
    <row r="21" spans="1:14" ht="15" customHeight="1" thickBot="1" x14ac:dyDescent="0.3"/>
    <row r="22" spans="1:14" ht="15.75" thickBot="1" x14ac:dyDescent="0.3">
      <c r="A22" s="81" t="s">
        <v>8</v>
      </c>
      <c r="B22" s="82"/>
      <c r="C22" s="82"/>
      <c r="D22" s="83"/>
      <c r="F22" s="100" t="s">
        <v>9</v>
      </c>
      <c r="G22" s="100"/>
      <c r="H22" s="100"/>
      <c r="I22" s="100"/>
      <c r="J22" s="100"/>
      <c r="K22" s="100"/>
    </row>
    <row r="23" spans="1:14" ht="15.75" thickBot="1" x14ac:dyDescent="0.3">
      <c r="A23" s="16" t="s">
        <v>10</v>
      </c>
      <c r="B23" s="17" t="s">
        <v>11</v>
      </c>
      <c r="C23" s="17" t="s">
        <v>12</v>
      </c>
      <c r="D23" s="18" t="s">
        <v>13</v>
      </c>
      <c r="H23" s="90" t="s">
        <v>14</v>
      </c>
      <c r="I23" s="91"/>
      <c r="L23" s="47" t="s">
        <v>15</v>
      </c>
    </row>
    <row r="24" spans="1:14" x14ac:dyDescent="0.25">
      <c r="A24" s="19" t="s">
        <v>16</v>
      </c>
      <c r="B24" s="20">
        <f>I28</f>
        <v>10</v>
      </c>
      <c r="C24" s="38"/>
      <c r="D24" s="21" t="str">
        <f>IF(C24="","No",IF(C24&lt;B24,"No","Yes"))</f>
        <v>No</v>
      </c>
      <c r="H24" s="92"/>
      <c r="I24" s="93"/>
      <c r="L24" s="48">
        <f t="shared" ref="L24:L28" si="0">IF(D24="No",1,0)</f>
        <v>1</v>
      </c>
    </row>
    <row r="25" spans="1:14" x14ac:dyDescent="0.25">
      <c r="A25" s="22" t="s">
        <v>17</v>
      </c>
      <c r="B25" s="13">
        <f>ROUNDDOWN(B24*0.5,0)</f>
        <v>5</v>
      </c>
      <c r="C25" s="39"/>
      <c r="D25" s="3" t="str">
        <f t="shared" ref="D25:D27" si="1">IF(C25="","No",IF(C25&lt;B25,"No","Yes"))</f>
        <v>No</v>
      </c>
      <c r="H25" s="8" t="s">
        <v>18</v>
      </c>
      <c r="I25" s="3">
        <v>10</v>
      </c>
      <c r="L25" s="48">
        <f t="shared" si="0"/>
        <v>1</v>
      </c>
    </row>
    <row r="26" spans="1:14" ht="60" x14ac:dyDescent="0.25">
      <c r="A26" s="70" t="s">
        <v>19</v>
      </c>
      <c r="B26" s="13">
        <f>IF(B18&gt;0,1,0)</f>
        <v>0</v>
      </c>
      <c r="C26" s="39"/>
      <c r="D26" s="3" t="str">
        <f t="shared" si="1"/>
        <v>No</v>
      </c>
      <c r="H26" s="9" t="s">
        <v>20</v>
      </c>
      <c r="I26" s="4">
        <f>ROUNDDOWN(B15*0.1,0)</f>
        <v>0</v>
      </c>
      <c r="L26" s="48">
        <f t="shared" si="0"/>
        <v>1</v>
      </c>
      <c r="N26" s="60"/>
    </row>
    <row r="27" spans="1:14" x14ac:dyDescent="0.25">
      <c r="A27" s="14" t="s">
        <v>21</v>
      </c>
      <c r="B27" s="13">
        <f>B16</f>
        <v>0</v>
      </c>
      <c r="C27" s="39"/>
      <c r="D27" s="3" t="str">
        <f t="shared" si="1"/>
        <v>No</v>
      </c>
      <c r="H27" s="10" t="s">
        <v>22</v>
      </c>
      <c r="I27" s="5">
        <v>30</v>
      </c>
      <c r="L27" s="48">
        <f t="shared" si="0"/>
        <v>1</v>
      </c>
      <c r="N27" s="66"/>
    </row>
    <row r="28" spans="1:14" ht="15.75" thickBot="1" x14ac:dyDescent="0.3">
      <c r="A28" s="6" t="s">
        <v>23</v>
      </c>
      <c r="B28" s="15">
        <f>B24+B27</f>
        <v>10</v>
      </c>
      <c r="C28" s="15">
        <f>C24+C27</f>
        <v>0</v>
      </c>
      <c r="D28" s="7" t="str">
        <f>IF(C28="","",IF(C28&lt;B28,"No","Yes"))</f>
        <v>No</v>
      </c>
      <c r="H28" s="6" t="s">
        <v>24</v>
      </c>
      <c r="I28" s="7">
        <f>IF(I26&gt;I27,I27,IF(I26&gt;I25,I26,I25))</f>
        <v>10</v>
      </c>
      <c r="L28" s="48">
        <f t="shared" si="0"/>
        <v>1</v>
      </c>
    </row>
    <row r="29" spans="1:14" ht="5.0999999999999996" customHeight="1" thickBot="1" x14ac:dyDescent="0.3">
      <c r="A29" s="44"/>
      <c r="B29" s="45"/>
      <c r="C29" s="45"/>
      <c r="D29" s="46"/>
      <c r="L29" s="48">
        <f>SUM(L24:L28)</f>
        <v>5</v>
      </c>
    </row>
    <row r="30" spans="1:14" ht="15" customHeight="1" x14ac:dyDescent="0.25">
      <c r="A30" s="105" t="s">
        <v>25</v>
      </c>
      <c r="B30" s="101" t="str">
        <f>IF(L29&gt;0,L30,L31)</f>
        <v>RESIDENTIAL UNIT INSPECTION NOT COMPLIANT - ensure shortfalls are explained and the correct parties approve.</v>
      </c>
      <c r="C30" s="101"/>
      <c r="D30" s="102"/>
      <c r="L30" s="50" t="s">
        <v>26</v>
      </c>
    </row>
    <row r="31" spans="1:14" ht="15" customHeight="1" thickBot="1" x14ac:dyDescent="0.3">
      <c r="A31" s="106"/>
      <c r="B31" s="103"/>
      <c r="C31" s="103"/>
      <c r="D31" s="104"/>
      <c r="L31" s="49" t="s">
        <v>27</v>
      </c>
    </row>
    <row r="32" spans="1:14" ht="5.0999999999999996" customHeight="1" thickBot="1" x14ac:dyDescent="0.3">
      <c r="A32" s="44"/>
      <c r="B32" s="45"/>
      <c r="C32" s="45"/>
      <c r="D32" s="46"/>
    </row>
    <row r="33" spans="1:15" x14ac:dyDescent="0.25">
      <c r="A33" s="81" t="s">
        <v>28</v>
      </c>
      <c r="B33" s="82"/>
      <c r="C33" s="82"/>
      <c r="D33" s="83"/>
    </row>
    <row r="34" spans="1:15" ht="15" customHeight="1" x14ac:dyDescent="0.25">
      <c r="A34" s="94" t="s">
        <v>29</v>
      </c>
      <c r="B34" s="95"/>
      <c r="C34" s="95"/>
      <c r="D34" s="96"/>
      <c r="E34" s="12"/>
      <c r="F34" s="12"/>
    </row>
    <row r="35" spans="1:15" x14ac:dyDescent="0.25">
      <c r="A35" s="94"/>
      <c r="B35" s="95"/>
      <c r="C35" s="95"/>
      <c r="D35" s="96"/>
      <c r="E35" s="12"/>
      <c r="F35" s="12"/>
    </row>
    <row r="36" spans="1:15" x14ac:dyDescent="0.25">
      <c r="A36" s="94"/>
      <c r="B36" s="95"/>
      <c r="C36" s="95"/>
      <c r="D36" s="96"/>
      <c r="E36" s="12"/>
      <c r="F36" s="12"/>
    </row>
    <row r="37" spans="1:15" x14ac:dyDescent="0.25">
      <c r="A37" s="94"/>
      <c r="B37" s="95"/>
      <c r="C37" s="95"/>
      <c r="D37" s="96"/>
      <c r="E37" s="12"/>
      <c r="F37" s="12"/>
    </row>
    <row r="38" spans="1:15" x14ac:dyDescent="0.25">
      <c r="A38" s="94"/>
      <c r="B38" s="95"/>
      <c r="C38" s="95"/>
      <c r="D38" s="96"/>
      <c r="E38" s="12"/>
      <c r="F38" s="12"/>
    </row>
    <row r="39" spans="1:15" x14ac:dyDescent="0.25">
      <c r="A39" s="94"/>
      <c r="B39" s="95"/>
      <c r="C39" s="95"/>
      <c r="D39" s="96"/>
      <c r="E39" s="12"/>
      <c r="F39" s="12"/>
      <c r="O39" t="s">
        <v>30</v>
      </c>
    </row>
    <row r="40" spans="1:15" ht="15.75" thickBot="1" x14ac:dyDescent="0.3">
      <c r="A40" s="97"/>
      <c r="B40" s="98"/>
      <c r="C40" s="98"/>
      <c r="D40" s="99"/>
      <c r="E40" s="12"/>
      <c r="F40" s="12"/>
    </row>
    <row r="41" spans="1:15" ht="15.75" thickBot="1" x14ac:dyDescent="0.3">
      <c r="A41" s="12"/>
      <c r="B41" s="12"/>
      <c r="C41" s="12"/>
      <c r="D41" s="12"/>
      <c r="E41" s="12"/>
      <c r="F41" s="12"/>
    </row>
    <row r="42" spans="1:15" ht="15.75" thickBot="1" x14ac:dyDescent="0.3">
      <c r="A42" s="81" t="s">
        <v>31</v>
      </c>
      <c r="B42" s="82"/>
      <c r="C42" s="82"/>
      <c r="D42" s="83"/>
      <c r="E42" s="12"/>
      <c r="F42" s="12"/>
      <c r="I42" s="11"/>
      <c r="J42" s="11"/>
      <c r="K42" s="11"/>
      <c r="L42" s="11"/>
      <c r="M42" s="11"/>
      <c r="N42" s="11"/>
    </row>
    <row r="43" spans="1:15" ht="15.75" thickBot="1" x14ac:dyDescent="0.3">
      <c r="A43" s="25" t="s">
        <v>10</v>
      </c>
      <c r="B43" s="26" t="s">
        <v>32</v>
      </c>
      <c r="C43" s="26" t="s">
        <v>33</v>
      </c>
      <c r="D43" s="27" t="s">
        <v>13</v>
      </c>
      <c r="E43" s="12"/>
      <c r="F43" s="12"/>
      <c r="I43" s="11"/>
      <c r="J43" s="11"/>
      <c r="K43" s="11"/>
      <c r="L43" s="47" t="s">
        <v>15</v>
      </c>
      <c r="M43" s="11"/>
      <c r="N43" s="11"/>
    </row>
    <row r="44" spans="1:15" x14ac:dyDescent="0.25">
      <c r="A44" s="23" t="s">
        <v>34</v>
      </c>
      <c r="B44" s="24">
        <f>B25</f>
        <v>5</v>
      </c>
      <c r="C44" s="40"/>
      <c r="D44" s="3" t="str">
        <f>IF(C44="","No",IF(C44&lt;B44,"No","Yes"))</f>
        <v>No</v>
      </c>
      <c r="E44" s="12"/>
      <c r="F44" s="12"/>
      <c r="I44" s="11"/>
      <c r="J44" s="11"/>
      <c r="K44" s="11"/>
      <c r="L44" s="48">
        <f>IF(D44="No",1,0)</f>
        <v>1</v>
      </c>
      <c r="M44" s="11"/>
      <c r="N44" s="11"/>
    </row>
    <row r="45" spans="1:15" x14ac:dyDescent="0.25">
      <c r="A45" s="14" t="s">
        <v>35</v>
      </c>
      <c r="B45" s="29">
        <f>B24-B25</f>
        <v>5</v>
      </c>
      <c r="C45" s="39"/>
      <c r="D45" s="28"/>
      <c r="I45" s="11"/>
      <c r="J45" s="11"/>
      <c r="K45" s="11"/>
      <c r="L45" s="48"/>
      <c r="M45" s="11"/>
      <c r="N45" s="11"/>
    </row>
    <row r="46" spans="1:15" ht="15.75" thickBot="1" x14ac:dyDescent="0.3">
      <c r="A46" s="6" t="s">
        <v>36</v>
      </c>
      <c r="B46" s="15">
        <f>B44+B45</f>
        <v>10</v>
      </c>
      <c r="C46" s="15">
        <f>C44+C45</f>
        <v>0</v>
      </c>
      <c r="D46" s="7" t="str">
        <f>IF(C46&lt;B46,"No","Yes")</f>
        <v>No</v>
      </c>
      <c r="I46" s="11"/>
      <c r="J46" s="11"/>
      <c r="K46" s="11"/>
      <c r="L46" s="48">
        <f t="shared" ref="L46" si="2">IF(D46="No",1,0)</f>
        <v>1</v>
      </c>
      <c r="M46" s="11"/>
      <c r="N46" s="11"/>
    </row>
    <row r="47" spans="1:15" ht="5.0999999999999996" customHeight="1" thickBot="1" x14ac:dyDescent="0.3">
      <c r="A47" s="44"/>
      <c r="B47" s="45"/>
      <c r="C47" s="45"/>
      <c r="D47" s="46"/>
      <c r="I47" s="11"/>
      <c r="J47" s="11"/>
      <c r="K47" s="11"/>
      <c r="L47" s="48">
        <f>SUM(L44:L46)</f>
        <v>2</v>
      </c>
      <c r="M47" s="11"/>
      <c r="N47" s="11"/>
    </row>
    <row r="48" spans="1:15" x14ac:dyDescent="0.25">
      <c r="A48" s="115" t="s">
        <v>37</v>
      </c>
      <c r="B48" s="101" t="str">
        <f>IF(L47&gt;0,L48,L49)</f>
        <v>LEASE AUDIT NOT COMPLIANT - ensure shortfalls are explained and the correct parties approve.</v>
      </c>
      <c r="C48" s="101"/>
      <c r="D48" s="102"/>
      <c r="I48" s="11"/>
      <c r="J48" s="11"/>
      <c r="K48" s="11"/>
      <c r="L48" s="48" t="s">
        <v>38</v>
      </c>
      <c r="M48" s="11"/>
      <c r="N48" s="11"/>
    </row>
    <row r="49" spans="1:14" ht="15.75" thickBot="1" x14ac:dyDescent="0.3">
      <c r="A49" s="116"/>
      <c r="B49" s="103"/>
      <c r="C49" s="103"/>
      <c r="D49" s="104"/>
      <c r="I49" s="11"/>
      <c r="J49" s="11"/>
      <c r="K49" s="11"/>
      <c r="L49" s="49" t="s">
        <v>39</v>
      </c>
      <c r="M49" s="11"/>
      <c r="N49" s="11"/>
    </row>
    <row r="50" spans="1:14" ht="5.0999999999999996" customHeight="1" thickBot="1" x14ac:dyDescent="0.3">
      <c r="A50" s="44"/>
      <c r="B50" s="45"/>
      <c r="C50" s="45"/>
      <c r="D50" s="46"/>
      <c r="I50" s="11"/>
      <c r="J50" s="11"/>
      <c r="K50" s="11"/>
      <c r="M50" s="11"/>
      <c r="N50" s="11"/>
    </row>
    <row r="51" spans="1:14" x14ac:dyDescent="0.25">
      <c r="A51" s="81" t="s">
        <v>40</v>
      </c>
      <c r="B51" s="82"/>
      <c r="C51" s="82"/>
      <c r="D51" s="83"/>
      <c r="I51" s="11"/>
      <c r="J51" s="11"/>
      <c r="K51" s="11"/>
      <c r="L51" s="11"/>
      <c r="M51" s="11"/>
      <c r="N51" s="11"/>
    </row>
    <row r="52" spans="1:14" ht="15" customHeight="1" x14ac:dyDescent="0.25">
      <c r="A52" s="75" t="s">
        <v>41</v>
      </c>
      <c r="B52" s="76"/>
      <c r="C52" s="76"/>
      <c r="D52" s="77"/>
    </row>
    <row r="53" spans="1:14" x14ac:dyDescent="0.25">
      <c r="A53" s="75"/>
      <c r="B53" s="76"/>
      <c r="C53" s="76"/>
      <c r="D53" s="77"/>
    </row>
    <row r="54" spans="1:14" x14ac:dyDescent="0.25">
      <c r="A54" s="75"/>
      <c r="B54" s="76"/>
      <c r="C54" s="76"/>
      <c r="D54" s="77"/>
    </row>
    <row r="55" spans="1:14" x14ac:dyDescent="0.25">
      <c r="A55" s="75"/>
      <c r="B55" s="76"/>
      <c r="C55" s="76"/>
      <c r="D55" s="77"/>
    </row>
    <row r="56" spans="1:14" ht="15.75" thickBot="1" x14ac:dyDescent="0.3">
      <c r="A56" s="78"/>
      <c r="B56" s="79"/>
      <c r="C56" s="79"/>
      <c r="D56" s="80"/>
    </row>
    <row r="57" spans="1:14" ht="15.75" thickBot="1" x14ac:dyDescent="0.3">
      <c r="A57" s="2"/>
      <c r="B57" s="2"/>
      <c r="C57" s="2"/>
      <c r="D57" s="2"/>
    </row>
    <row r="58" spans="1:14" x14ac:dyDescent="0.25">
      <c r="A58" s="81" t="s">
        <v>42</v>
      </c>
      <c r="B58" s="82"/>
      <c r="C58" s="82"/>
      <c r="D58" s="83"/>
    </row>
    <row r="59" spans="1:14" ht="15" customHeight="1" thickBot="1" x14ac:dyDescent="0.3">
      <c r="A59" s="84" t="s">
        <v>43</v>
      </c>
      <c r="B59" s="85"/>
      <c r="C59" s="85"/>
      <c r="D59" s="86"/>
    </row>
    <row r="60" spans="1:14" ht="15.75" thickBot="1" x14ac:dyDescent="0.3"/>
    <row r="61" spans="1:14" ht="15" customHeight="1" x14ac:dyDescent="0.25">
      <c r="A61" s="72" t="s">
        <v>62</v>
      </c>
      <c r="B61" s="73"/>
      <c r="C61" s="73"/>
      <c r="D61" s="74"/>
    </row>
    <row r="62" spans="1:14" x14ac:dyDescent="0.25">
      <c r="A62" s="75"/>
      <c r="B62" s="76"/>
      <c r="C62" s="76"/>
      <c r="D62" s="77"/>
    </row>
    <row r="63" spans="1:14" x14ac:dyDescent="0.25">
      <c r="A63" s="75"/>
      <c r="B63" s="76"/>
      <c r="C63" s="76"/>
      <c r="D63" s="77"/>
    </row>
    <row r="64" spans="1:14" x14ac:dyDescent="0.25">
      <c r="A64" s="75"/>
      <c r="B64" s="76"/>
      <c r="C64" s="76"/>
      <c r="D64" s="77"/>
    </row>
    <row r="65" spans="1:4" x14ac:dyDescent="0.25">
      <c r="A65" s="75"/>
      <c r="B65" s="76"/>
      <c r="C65" s="76"/>
      <c r="D65" s="77"/>
    </row>
    <row r="66" spans="1:4" x14ac:dyDescent="0.25">
      <c r="A66" s="75"/>
      <c r="B66" s="76"/>
      <c r="C66" s="76"/>
      <c r="D66" s="77"/>
    </row>
    <row r="67" spans="1:4" ht="15.75" thickBot="1" x14ac:dyDescent="0.3">
      <c r="A67" s="78"/>
      <c r="B67" s="79"/>
      <c r="C67" s="79"/>
      <c r="D67" s="80"/>
    </row>
  </sheetData>
  <sheetProtection sheet="1" objects="1" scenarios="1"/>
  <mergeCells count="22">
    <mergeCell ref="A4:D4"/>
    <mergeCell ref="A42:D42"/>
    <mergeCell ref="A48:A49"/>
    <mergeCell ref="B48:D49"/>
    <mergeCell ref="A18:A20"/>
    <mergeCell ref="B18:B20"/>
    <mergeCell ref="A61:D67"/>
    <mergeCell ref="A58:D58"/>
    <mergeCell ref="A59:D59"/>
    <mergeCell ref="A1:D1"/>
    <mergeCell ref="H23:I24"/>
    <mergeCell ref="A34:D40"/>
    <mergeCell ref="A33:D33"/>
    <mergeCell ref="A22:D22"/>
    <mergeCell ref="F22:K22"/>
    <mergeCell ref="A14:B14"/>
    <mergeCell ref="B30:D31"/>
    <mergeCell ref="A30:A31"/>
    <mergeCell ref="B5:D12"/>
    <mergeCell ref="A5:A12"/>
    <mergeCell ref="A52:D56"/>
    <mergeCell ref="A51:D51"/>
  </mergeCells>
  <conditionalFormatting sqref="B30:D31">
    <cfRule type="cellIs" dxfId="25" priority="5" operator="equal">
      <formula>$L$31</formula>
    </cfRule>
    <cfRule type="cellIs" dxfId="24" priority="6" operator="equal">
      <formula>$L$30</formula>
    </cfRule>
  </conditionalFormatting>
  <conditionalFormatting sqref="B48:D49">
    <cfRule type="cellIs" dxfId="23" priority="3" operator="equal">
      <formula>$L$49</formula>
    </cfRule>
    <cfRule type="cellIs" dxfId="22" priority="4" operator="equal">
      <formula>$L$48</formula>
    </cfRule>
  </conditionalFormatting>
  <conditionalFormatting sqref="D24:D28">
    <cfRule type="cellIs" dxfId="21" priority="1" operator="equal">
      <formula>"Yes"</formula>
    </cfRule>
    <cfRule type="cellIs" dxfId="20" priority="2" operator="equal">
      <formula>"No"</formula>
    </cfRule>
  </conditionalFormatting>
  <conditionalFormatting sqref="D44:D47 D50">
    <cfRule type="cellIs" dxfId="19" priority="8" operator="equal">
      <formula>"Yes"</formula>
    </cfRule>
    <cfRule type="cellIs" dxfId="18" priority="9" operator="equal">
      <formula>"No"</formula>
    </cfRule>
  </conditionalFormatting>
  <pageMargins left="0.7" right="0.7" top="0.75" bottom="0.75" header="0.3" footer="0.3"/>
  <pageSetup scale="65"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66B86-B147-46DD-85E1-829B62CB3BBA}">
  <dimension ref="A1:P69"/>
  <sheetViews>
    <sheetView showGridLines="0" zoomScaleNormal="100" workbookViewId="0">
      <selection activeCell="N4" sqref="N4"/>
    </sheetView>
  </sheetViews>
  <sheetFormatPr defaultRowHeight="15" x14ac:dyDescent="0.25"/>
  <cols>
    <col min="1" max="1" width="36" customWidth="1"/>
    <col min="2" max="2" width="38.7109375" customWidth="1"/>
    <col min="3" max="3" width="16.140625" bestFit="1" customWidth="1"/>
    <col min="4" max="4" width="11.140625" bestFit="1" customWidth="1"/>
    <col min="5" max="5" width="9.140625" customWidth="1"/>
    <col min="6" max="7" width="9.140625" hidden="1" customWidth="1"/>
    <col min="8" max="8" width="14.85546875" hidden="1" customWidth="1"/>
    <col min="9" max="10" width="9.140625" hidden="1" customWidth="1"/>
    <col min="11" max="11" width="14.85546875" hidden="1" customWidth="1"/>
    <col min="12" max="13" width="9.140625" hidden="1" customWidth="1"/>
    <col min="14" max="14" width="9.140625" customWidth="1"/>
  </cols>
  <sheetData>
    <row r="1" spans="1:6" ht="24" x14ac:dyDescent="0.4">
      <c r="A1" s="123" t="s">
        <v>61</v>
      </c>
      <c r="B1" s="124"/>
      <c r="C1" s="124"/>
      <c r="D1" s="125"/>
      <c r="E1" s="31"/>
    </row>
    <row r="2" spans="1:6" ht="15.75" thickBot="1" x14ac:dyDescent="0.3">
      <c r="A2" s="33"/>
      <c r="B2" s="34"/>
      <c r="C2" s="35" t="s">
        <v>0</v>
      </c>
      <c r="D2" s="36">
        <f>'Conv TAH'!D2</f>
        <v>45834</v>
      </c>
      <c r="E2" s="69"/>
      <c r="F2" s="1"/>
    </row>
    <row r="3" spans="1:6" ht="15.75" thickBot="1" x14ac:dyDescent="0.3"/>
    <row r="4" spans="1:6" ht="15.75" thickBot="1" x14ac:dyDescent="0.3">
      <c r="A4" s="112" t="s">
        <v>1</v>
      </c>
      <c r="B4" s="113"/>
      <c r="C4" s="113"/>
      <c r="D4" s="114"/>
    </row>
    <row r="5" spans="1:6" ht="15" customHeight="1" x14ac:dyDescent="0.25">
      <c r="A5" s="109"/>
      <c r="B5" s="107" t="s">
        <v>2</v>
      </c>
      <c r="C5" s="107"/>
      <c r="D5" s="108"/>
    </row>
    <row r="6" spans="1:6" x14ac:dyDescent="0.25">
      <c r="A6" s="110"/>
      <c r="B6" s="95"/>
      <c r="C6" s="95"/>
      <c r="D6" s="96"/>
    </row>
    <row r="7" spans="1:6" x14ac:dyDescent="0.25">
      <c r="A7" s="110"/>
      <c r="B7" s="95"/>
      <c r="C7" s="95"/>
      <c r="D7" s="96"/>
    </row>
    <row r="8" spans="1:6" x14ac:dyDescent="0.25">
      <c r="A8" s="110"/>
      <c r="B8" s="95"/>
      <c r="C8" s="95"/>
      <c r="D8" s="96"/>
    </row>
    <row r="9" spans="1:6" x14ac:dyDescent="0.25">
      <c r="A9" s="110"/>
      <c r="B9" s="95"/>
      <c r="C9" s="95"/>
      <c r="D9" s="96"/>
    </row>
    <row r="10" spans="1:6" x14ac:dyDescent="0.25">
      <c r="A10" s="110"/>
      <c r="B10" s="95"/>
      <c r="C10" s="95"/>
      <c r="D10" s="96"/>
    </row>
    <row r="11" spans="1:6" x14ac:dyDescent="0.25">
      <c r="A11" s="110"/>
      <c r="B11" s="95"/>
      <c r="C11" s="95"/>
      <c r="D11" s="96"/>
    </row>
    <row r="12" spans="1:6" ht="15.75" thickBot="1" x14ac:dyDescent="0.3">
      <c r="A12" s="111"/>
      <c r="B12" s="98"/>
      <c r="C12" s="98"/>
      <c r="D12" s="99"/>
    </row>
    <row r="13" spans="1:6" ht="15.75" thickBot="1" x14ac:dyDescent="0.3"/>
    <row r="14" spans="1:6" x14ac:dyDescent="0.25">
      <c r="A14" s="81" t="s">
        <v>3</v>
      </c>
      <c r="B14" s="83"/>
    </row>
    <row r="15" spans="1:6" ht="15" customHeight="1" x14ac:dyDescent="0.25">
      <c r="A15" s="14" t="s">
        <v>4</v>
      </c>
      <c r="B15" s="37"/>
    </row>
    <row r="16" spans="1:6" x14ac:dyDescent="0.25">
      <c r="A16" s="22" t="s">
        <v>5</v>
      </c>
      <c r="B16" s="37"/>
    </row>
    <row r="17" spans="1:14" ht="15.75" thickBot="1" x14ac:dyDescent="0.3">
      <c r="A17" s="51" t="s">
        <v>6</v>
      </c>
      <c r="B17" s="54">
        <f>B15-B16</f>
        <v>0</v>
      </c>
    </row>
    <row r="18" spans="1:14" ht="15.75" thickBot="1" x14ac:dyDescent="0.3">
      <c r="A18" s="55" t="s">
        <v>44</v>
      </c>
      <c r="B18" s="56"/>
    </row>
    <row r="19" spans="1:14" ht="15.75" thickBot="1" x14ac:dyDescent="0.3">
      <c r="A19" s="53"/>
    </row>
    <row r="20" spans="1:14" ht="15.75" thickBot="1" x14ac:dyDescent="0.3">
      <c r="A20" s="81" t="s">
        <v>8</v>
      </c>
      <c r="B20" s="82"/>
      <c r="C20" s="82"/>
      <c r="D20" s="83"/>
      <c r="F20" s="30"/>
      <c r="G20" s="30"/>
      <c r="H20" s="30"/>
      <c r="I20" s="30"/>
      <c r="J20" s="30"/>
      <c r="K20" s="30"/>
      <c r="N20" s="60"/>
    </row>
    <row r="21" spans="1:14" ht="15.75" thickBot="1" x14ac:dyDescent="0.3">
      <c r="A21" s="16" t="s">
        <v>10</v>
      </c>
      <c r="B21" s="17" t="s">
        <v>11</v>
      </c>
      <c r="C21" s="17" t="s">
        <v>12</v>
      </c>
      <c r="D21" s="18" t="s">
        <v>13</v>
      </c>
      <c r="H21" s="90" t="s">
        <v>14</v>
      </c>
      <c r="I21" s="91"/>
      <c r="L21" s="47" t="s">
        <v>15</v>
      </c>
      <c r="N21" s="60"/>
    </row>
    <row r="22" spans="1:14" x14ac:dyDescent="0.25">
      <c r="A22" s="19" t="s">
        <v>16</v>
      </c>
      <c r="B22" s="20">
        <f>IF(B23&gt;I28,B23,I28)</f>
        <v>5</v>
      </c>
      <c r="C22" s="20">
        <f>SUM(C23:C24)</f>
        <v>0</v>
      </c>
      <c r="D22" s="21" t="str">
        <f>IF(C22="","No",IF(C22&lt;B22,"No","Yes"))</f>
        <v>No</v>
      </c>
      <c r="H22" s="92"/>
      <c r="I22" s="93"/>
      <c r="L22" s="48">
        <f>IF(D22="No",1,0)</f>
        <v>1</v>
      </c>
      <c r="M22" s="71"/>
      <c r="N22" s="66"/>
    </row>
    <row r="23" spans="1:14" x14ac:dyDescent="0.25">
      <c r="A23" s="22" t="s">
        <v>17</v>
      </c>
      <c r="B23" s="24">
        <f>IF(B43&gt;ROUNDDOWN(I29*0.5,0),B43,ROUNDDOWN(I29*0.5,0))</f>
        <v>5</v>
      </c>
      <c r="C23" s="40"/>
      <c r="D23" s="5" t="str">
        <f>IF(C23="","No",IF(C23&lt;B23,"No","Yes"))</f>
        <v>No</v>
      </c>
      <c r="E23" s="53"/>
      <c r="H23" s="23" t="s">
        <v>18</v>
      </c>
      <c r="I23" s="3">
        <v>5</v>
      </c>
      <c r="L23" s="48">
        <f>IF(D23="No",1,0)</f>
        <v>1</v>
      </c>
    </row>
    <row r="24" spans="1:14" x14ac:dyDescent="0.25">
      <c r="A24" s="22" t="s">
        <v>45</v>
      </c>
      <c r="B24" s="24">
        <f>B22-B23</f>
        <v>0</v>
      </c>
      <c r="C24" s="39"/>
      <c r="D24" s="5" t="str">
        <f>IF(C24="","No",IF(C24&lt;B24,"No","Yes"))</f>
        <v>No</v>
      </c>
      <c r="H24" s="23"/>
      <c r="I24" s="3"/>
      <c r="L24" s="48">
        <f>IF(D24="No",1,0)</f>
        <v>1</v>
      </c>
    </row>
    <row r="25" spans="1:14" ht="30" x14ac:dyDescent="0.25">
      <c r="A25" s="67" t="s">
        <v>46</v>
      </c>
      <c r="B25" s="13">
        <f>IF(B18&gt;0,1,0)</f>
        <v>0</v>
      </c>
      <c r="C25" s="39"/>
      <c r="D25" s="3" t="str">
        <f t="shared" ref="D25:D26" si="0">IF(C25="","No",IF(C25&lt;B25,"No","Yes"))</f>
        <v>No</v>
      </c>
      <c r="H25" s="14" t="s">
        <v>20</v>
      </c>
      <c r="I25" s="4">
        <f>ROUNDDOWN(B15*0.1,0)</f>
        <v>0</v>
      </c>
      <c r="L25" s="48">
        <f t="shared" ref="L25:L27" si="1">IF(D25="No",1,0)</f>
        <v>1</v>
      </c>
      <c r="N25" s="60"/>
    </row>
    <row r="26" spans="1:14" x14ac:dyDescent="0.25">
      <c r="A26" s="14" t="s">
        <v>21</v>
      </c>
      <c r="B26" s="13">
        <f>B16</f>
        <v>0</v>
      </c>
      <c r="C26" s="39"/>
      <c r="D26" s="3" t="str">
        <f t="shared" si="0"/>
        <v>No</v>
      </c>
      <c r="H26" s="14" t="s">
        <v>22</v>
      </c>
      <c r="I26" s="5" t="s">
        <v>47</v>
      </c>
      <c r="L26" s="48">
        <f t="shared" si="1"/>
        <v>1</v>
      </c>
      <c r="N26" s="66"/>
    </row>
    <row r="27" spans="1:14" ht="15.75" thickBot="1" x14ac:dyDescent="0.3">
      <c r="A27" s="6" t="s">
        <v>23</v>
      </c>
      <c r="B27" s="15">
        <f>B22+B26</f>
        <v>5</v>
      </c>
      <c r="C27" s="15">
        <f>C22+C26</f>
        <v>0</v>
      </c>
      <c r="D27" s="7" t="str">
        <f>IF(C27&lt;B27,"No","Yes")</f>
        <v>No</v>
      </c>
      <c r="H27" s="61"/>
      <c r="I27" s="54"/>
      <c r="L27" s="48">
        <f t="shared" si="1"/>
        <v>1</v>
      </c>
    </row>
    <row r="28" spans="1:14" ht="5.0999999999999996" customHeight="1" thickBot="1" x14ac:dyDescent="0.3">
      <c r="A28" s="44"/>
      <c r="B28" s="45"/>
      <c r="C28" s="45"/>
      <c r="D28" s="46"/>
      <c r="H28" s="6" t="s">
        <v>24</v>
      </c>
      <c r="I28" s="7">
        <f>IF(I25&gt;I26,I26,IF(I25&gt;I23,I25,I23))</f>
        <v>5</v>
      </c>
      <c r="L28" s="48">
        <f>SUM(L22:L27)</f>
        <v>6</v>
      </c>
    </row>
    <row r="29" spans="1:14" ht="15.75" thickBot="1" x14ac:dyDescent="0.3">
      <c r="A29" s="105" t="s">
        <v>25</v>
      </c>
      <c r="B29" s="101" t="str">
        <f>IF(L28&gt;0,L29,L30)</f>
        <v>RESIDENTIAL UNIT INSPECTION NOT COMPLIANT - ensure shortfalls are explained and the correct parties approve.</v>
      </c>
      <c r="C29" s="101"/>
      <c r="D29" s="102"/>
      <c r="H29" s="6" t="s">
        <v>24</v>
      </c>
      <c r="I29" s="7">
        <f>IF(I25&gt;I28,I28,IF(I25&gt;I23,I25,I23))</f>
        <v>5</v>
      </c>
      <c r="L29" s="48" t="s">
        <v>26</v>
      </c>
    </row>
    <row r="30" spans="1:14" ht="15.75" thickBot="1" x14ac:dyDescent="0.3">
      <c r="A30" s="106"/>
      <c r="B30" s="103"/>
      <c r="C30" s="103"/>
      <c r="D30" s="104"/>
      <c r="L30" s="49" t="s">
        <v>27</v>
      </c>
    </row>
    <row r="31" spans="1:14" ht="5.0999999999999996" customHeight="1" thickBot="1" x14ac:dyDescent="0.3">
      <c r="A31" s="44"/>
      <c r="B31" s="45"/>
      <c r="C31" s="45"/>
      <c r="D31" s="46"/>
    </row>
    <row r="32" spans="1:14" x14ac:dyDescent="0.25">
      <c r="A32" s="81" t="s">
        <v>28</v>
      </c>
      <c r="B32" s="82"/>
      <c r="C32" s="82"/>
      <c r="D32" s="83"/>
    </row>
    <row r="33" spans="1:16" ht="15" customHeight="1" x14ac:dyDescent="0.25">
      <c r="A33" s="94" t="s">
        <v>56</v>
      </c>
      <c r="B33" s="95"/>
      <c r="C33" s="95"/>
      <c r="D33" s="96"/>
      <c r="E33" s="12"/>
      <c r="F33" s="12"/>
      <c r="H33" s="13">
        <f>IF(H26&gt;0,1,0)</f>
        <v>1</v>
      </c>
    </row>
    <row r="34" spans="1:16" x14ac:dyDescent="0.25">
      <c r="A34" s="94"/>
      <c r="B34" s="95"/>
      <c r="C34" s="95"/>
      <c r="D34" s="96"/>
      <c r="E34" s="12"/>
      <c r="F34" s="12"/>
    </row>
    <row r="35" spans="1:16" x14ac:dyDescent="0.25">
      <c r="A35" s="94"/>
      <c r="B35" s="95"/>
      <c r="C35" s="95"/>
      <c r="D35" s="96"/>
      <c r="E35" s="12"/>
      <c r="F35" s="12"/>
    </row>
    <row r="36" spans="1:16" x14ac:dyDescent="0.25">
      <c r="A36" s="94"/>
      <c r="B36" s="95"/>
      <c r="C36" s="95"/>
      <c r="D36" s="96"/>
      <c r="E36" s="12"/>
      <c r="F36" s="12"/>
    </row>
    <row r="37" spans="1:16" x14ac:dyDescent="0.25">
      <c r="A37" s="94"/>
      <c r="B37" s="95"/>
      <c r="C37" s="95"/>
      <c r="D37" s="96"/>
      <c r="E37" s="12"/>
      <c r="F37" s="12"/>
    </row>
    <row r="38" spans="1:16" x14ac:dyDescent="0.25">
      <c r="A38" s="94"/>
      <c r="B38" s="95"/>
      <c r="C38" s="95"/>
      <c r="D38" s="96"/>
      <c r="E38" s="12"/>
      <c r="F38" s="12"/>
    </row>
    <row r="39" spans="1:16" ht="30.75" customHeight="1" thickBot="1" x14ac:dyDescent="0.3">
      <c r="A39" s="97"/>
      <c r="B39" s="98"/>
      <c r="C39" s="98"/>
      <c r="D39" s="99"/>
      <c r="E39" s="12"/>
      <c r="F39" s="12"/>
    </row>
    <row r="40" spans="1:16" ht="15.75" thickBot="1" x14ac:dyDescent="0.3">
      <c r="A40" s="12"/>
      <c r="B40" s="12"/>
      <c r="C40" s="12"/>
      <c r="D40" s="12"/>
      <c r="E40" s="12"/>
      <c r="F40" s="12"/>
    </row>
    <row r="41" spans="1:16" ht="15.75" thickBot="1" x14ac:dyDescent="0.3">
      <c r="A41" s="81" t="s">
        <v>31</v>
      </c>
      <c r="B41" s="82"/>
      <c r="C41" s="82"/>
      <c r="D41" s="83"/>
      <c r="E41" s="12"/>
      <c r="F41" s="12"/>
      <c r="I41" s="11"/>
      <c r="J41" s="11"/>
      <c r="K41" s="11"/>
      <c r="L41" s="11"/>
      <c r="M41" s="11"/>
      <c r="N41" s="11"/>
    </row>
    <row r="42" spans="1:16" ht="15.75" thickBot="1" x14ac:dyDescent="0.3">
      <c r="A42" s="25" t="s">
        <v>10</v>
      </c>
      <c r="B42" s="26" t="s">
        <v>32</v>
      </c>
      <c r="C42" s="26" t="s">
        <v>33</v>
      </c>
      <c r="D42" s="27" t="s">
        <v>13</v>
      </c>
      <c r="E42" s="12"/>
      <c r="F42" s="12"/>
      <c r="I42" s="11"/>
      <c r="J42" s="11"/>
      <c r="K42" s="11"/>
      <c r="L42" s="47" t="s">
        <v>15</v>
      </c>
      <c r="M42" s="11"/>
      <c r="N42" s="11"/>
    </row>
    <row r="43" spans="1:16" ht="15" customHeight="1" x14ac:dyDescent="0.25">
      <c r="A43" s="23" t="s">
        <v>34</v>
      </c>
      <c r="B43" s="24">
        <f>ROUNDDOWN(B45*0.5,0)</f>
        <v>5</v>
      </c>
      <c r="C43" s="40"/>
      <c r="D43" s="3" t="str">
        <f>IF(C43="","No",IF(C43&lt;B43,"No","Yes"))</f>
        <v>No</v>
      </c>
      <c r="E43" s="57"/>
      <c r="F43" s="58"/>
      <c r="G43" s="58"/>
      <c r="H43" s="58"/>
      <c r="I43" s="58"/>
      <c r="J43" s="58"/>
      <c r="K43" s="58"/>
      <c r="L43" s="48">
        <f t="shared" ref="L43:L45" si="2">IF(D43="No",1,0)</f>
        <v>1</v>
      </c>
      <c r="M43" s="58"/>
      <c r="N43" s="58"/>
      <c r="O43" s="58"/>
      <c r="P43" s="58"/>
    </row>
    <row r="44" spans="1:16" x14ac:dyDescent="0.25">
      <c r="A44" s="14" t="s">
        <v>35</v>
      </c>
      <c r="B44" s="29"/>
      <c r="C44" s="39"/>
      <c r="D44" s="28"/>
      <c r="E44" s="57"/>
      <c r="F44" s="58"/>
      <c r="G44" s="58"/>
      <c r="H44" s="58"/>
      <c r="I44" s="58"/>
      <c r="J44" s="58"/>
      <c r="K44" s="58"/>
      <c r="L44" s="58"/>
      <c r="M44" s="58"/>
      <c r="N44" s="58"/>
      <c r="O44" s="58"/>
      <c r="P44" s="58"/>
    </row>
    <row r="45" spans="1:16" ht="15.75" thickBot="1" x14ac:dyDescent="0.3">
      <c r="A45" s="6" t="s">
        <v>36</v>
      </c>
      <c r="B45" s="15">
        <f>I56</f>
        <v>10</v>
      </c>
      <c r="C45" s="15">
        <f>C43+C44</f>
        <v>0</v>
      </c>
      <c r="D45" s="7" t="str">
        <f>IF(C45&lt;B45,"No","Yes")</f>
        <v>No</v>
      </c>
      <c r="I45" s="11"/>
      <c r="J45" s="11"/>
      <c r="K45" s="11"/>
      <c r="L45" s="48">
        <f t="shared" si="2"/>
        <v>1</v>
      </c>
      <c r="M45" s="11"/>
      <c r="N45" s="11"/>
    </row>
    <row r="46" spans="1:16" ht="5.0999999999999996" customHeight="1" thickBot="1" x14ac:dyDescent="0.3">
      <c r="A46" s="44"/>
      <c r="B46" s="45"/>
      <c r="C46" s="45"/>
      <c r="D46" s="46"/>
      <c r="I46" s="11"/>
      <c r="J46" s="11"/>
      <c r="K46" s="11"/>
      <c r="L46" s="48">
        <f>SUM(L43:L45)</f>
        <v>2</v>
      </c>
      <c r="M46" s="11"/>
      <c r="N46" s="11"/>
    </row>
    <row r="47" spans="1:16" x14ac:dyDescent="0.25">
      <c r="A47" s="115" t="s">
        <v>37</v>
      </c>
      <c r="B47" s="101" t="str">
        <f>IF(L46&gt;0,L47,L48)</f>
        <v>LEASE AUDIT NOT COMPLIANT - ensure shortfalls are explained and the correct parties approve.</v>
      </c>
      <c r="C47" s="101"/>
      <c r="D47" s="102"/>
      <c r="I47" s="11"/>
      <c r="J47" s="11"/>
      <c r="K47" s="11"/>
      <c r="L47" s="48" t="s">
        <v>38</v>
      </c>
      <c r="M47" s="11"/>
      <c r="N47" s="11"/>
    </row>
    <row r="48" spans="1:16" ht="15.75" thickBot="1" x14ac:dyDescent="0.3">
      <c r="A48" s="116"/>
      <c r="B48" s="103"/>
      <c r="C48" s="103"/>
      <c r="D48" s="104"/>
      <c r="I48" s="11"/>
      <c r="J48" s="11"/>
      <c r="K48" s="11"/>
      <c r="L48" s="49" t="s">
        <v>39</v>
      </c>
      <c r="M48" s="11"/>
      <c r="N48" s="11"/>
    </row>
    <row r="49" spans="1:14" ht="5.0999999999999996" customHeight="1" thickBot="1" x14ac:dyDescent="0.3">
      <c r="A49" s="44"/>
      <c r="B49" s="45"/>
      <c r="C49" s="45"/>
      <c r="D49" s="46"/>
      <c r="I49" s="11"/>
      <c r="J49" s="11"/>
      <c r="K49" s="11"/>
      <c r="L49" s="11"/>
      <c r="M49" s="11"/>
      <c r="N49" s="11"/>
    </row>
    <row r="50" spans="1:14" ht="15.75" thickBot="1" x14ac:dyDescent="0.3">
      <c r="A50" s="81" t="s">
        <v>40</v>
      </c>
      <c r="B50" s="82"/>
      <c r="C50" s="82"/>
      <c r="D50" s="83"/>
      <c r="F50" s="30"/>
      <c r="G50" s="30"/>
      <c r="H50" s="30"/>
      <c r="I50" s="30"/>
      <c r="J50" s="30"/>
      <c r="K50" s="30"/>
      <c r="L50" s="11"/>
      <c r="M50" s="11"/>
      <c r="N50" s="11"/>
    </row>
    <row r="51" spans="1:14" ht="1.5" customHeight="1" x14ac:dyDescent="0.25">
      <c r="A51" s="126" t="s">
        <v>57</v>
      </c>
      <c r="B51" s="127"/>
      <c r="C51" s="127"/>
      <c r="D51" s="128"/>
      <c r="H51" s="90" t="s">
        <v>48</v>
      </c>
      <c r="I51" s="91"/>
    </row>
    <row r="52" spans="1:14" x14ac:dyDescent="0.25">
      <c r="A52" s="75"/>
      <c r="B52" s="76"/>
      <c r="C52" s="76"/>
      <c r="D52" s="77"/>
      <c r="H52" s="92"/>
      <c r="I52" s="93"/>
    </row>
    <row r="53" spans="1:14" x14ac:dyDescent="0.25">
      <c r="A53" s="75"/>
      <c r="B53" s="76"/>
      <c r="C53" s="76"/>
      <c r="D53" s="77"/>
      <c r="H53" s="23" t="s">
        <v>18</v>
      </c>
      <c r="I53" s="3">
        <v>10</v>
      </c>
    </row>
    <row r="54" spans="1:14" x14ac:dyDescent="0.25">
      <c r="A54" s="75"/>
      <c r="B54" s="76"/>
      <c r="C54" s="76"/>
      <c r="D54" s="77"/>
      <c r="H54" s="14" t="s">
        <v>49</v>
      </c>
      <c r="I54" s="4">
        <f>ROUNDDOWN(B15*0.25,0)</f>
        <v>0</v>
      </c>
    </row>
    <row r="55" spans="1:14" x14ac:dyDescent="0.25">
      <c r="A55" s="75"/>
      <c r="B55" s="76"/>
      <c r="C55" s="76"/>
      <c r="D55" s="77"/>
      <c r="H55" s="14" t="s">
        <v>22</v>
      </c>
      <c r="I55" s="5">
        <v>30</v>
      </c>
    </row>
    <row r="56" spans="1:14" ht="15.75" thickBot="1" x14ac:dyDescent="0.3">
      <c r="A56" s="75"/>
      <c r="B56" s="76"/>
      <c r="C56" s="76"/>
      <c r="D56" s="77"/>
      <c r="H56" s="6" t="s">
        <v>50</v>
      </c>
      <c r="I56" s="7">
        <f>IF(I54&gt;I55,I55,IF(I54&gt;I53,I54,I53))</f>
        <v>10</v>
      </c>
    </row>
    <row r="57" spans="1:14" ht="15.75" thickBot="1" x14ac:dyDescent="0.3">
      <c r="A57" s="78"/>
      <c r="B57" s="79"/>
      <c r="C57" s="79"/>
      <c r="D57" s="80"/>
    </row>
    <row r="58" spans="1:14" ht="15.75" thickBot="1" x14ac:dyDescent="0.3"/>
    <row r="59" spans="1:14" x14ac:dyDescent="0.25">
      <c r="A59" s="81" t="s">
        <v>42</v>
      </c>
      <c r="B59" s="82"/>
      <c r="C59" s="82"/>
      <c r="D59" s="83"/>
    </row>
    <row r="60" spans="1:14" ht="15" customHeight="1" thickBot="1" x14ac:dyDescent="0.3">
      <c r="A60" s="84" t="s">
        <v>51</v>
      </c>
      <c r="B60" s="85"/>
      <c r="C60" s="85"/>
      <c r="D60" s="86"/>
    </row>
    <row r="61" spans="1:14" ht="15.75" thickBot="1" x14ac:dyDescent="0.3"/>
    <row r="62" spans="1:14" x14ac:dyDescent="0.25">
      <c r="A62" s="72" t="s">
        <v>62</v>
      </c>
      <c r="B62" s="73"/>
      <c r="C62" s="73"/>
      <c r="D62" s="74"/>
    </row>
    <row r="63" spans="1:14" x14ac:dyDescent="0.25">
      <c r="A63" s="75"/>
      <c r="B63" s="76"/>
      <c r="C63" s="76"/>
      <c r="D63" s="77"/>
    </row>
    <row r="64" spans="1:14" x14ac:dyDescent="0.25">
      <c r="A64" s="75"/>
      <c r="B64" s="76"/>
      <c r="C64" s="76"/>
      <c r="D64" s="77"/>
    </row>
    <row r="65" spans="1:4" x14ac:dyDescent="0.25">
      <c r="A65" s="75"/>
      <c r="B65" s="76"/>
      <c r="C65" s="76"/>
      <c r="D65" s="77"/>
    </row>
    <row r="66" spans="1:4" x14ac:dyDescent="0.25">
      <c r="A66" s="75"/>
      <c r="B66" s="76"/>
      <c r="C66" s="76"/>
      <c r="D66" s="77"/>
    </row>
    <row r="67" spans="1:4" x14ac:dyDescent="0.25">
      <c r="A67" s="75"/>
      <c r="B67" s="76"/>
      <c r="C67" s="76"/>
      <c r="D67" s="77"/>
    </row>
    <row r="68" spans="1:4" x14ac:dyDescent="0.25">
      <c r="A68" s="75"/>
      <c r="B68" s="76"/>
      <c r="C68" s="76"/>
      <c r="D68" s="77"/>
    </row>
    <row r="69" spans="1:4" ht="15.75" thickBot="1" x14ac:dyDescent="0.3">
      <c r="A69" s="78"/>
      <c r="B69" s="79"/>
      <c r="C69" s="79"/>
      <c r="D69" s="80"/>
    </row>
  </sheetData>
  <sheetProtection sheet="1" objects="1" scenarios="1"/>
  <mergeCells count="20">
    <mergeCell ref="A62:D69"/>
    <mergeCell ref="A60:D60"/>
    <mergeCell ref="A1:D1"/>
    <mergeCell ref="A5:A12"/>
    <mergeCell ref="B5:D12"/>
    <mergeCell ref="A51:D57"/>
    <mergeCell ref="A33:D39"/>
    <mergeCell ref="A41:D41"/>
    <mergeCell ref="A50:D50"/>
    <mergeCell ref="A14:B14"/>
    <mergeCell ref="A20:D20"/>
    <mergeCell ref="A29:A30"/>
    <mergeCell ref="B29:D30"/>
    <mergeCell ref="A47:A48"/>
    <mergeCell ref="B47:D48"/>
    <mergeCell ref="H51:I52"/>
    <mergeCell ref="A4:D4"/>
    <mergeCell ref="H21:I22"/>
    <mergeCell ref="A32:D32"/>
    <mergeCell ref="A59:D59"/>
  </mergeCells>
  <conditionalFormatting sqref="B29:D30">
    <cfRule type="cellIs" dxfId="17" priority="13" operator="equal">
      <formula>$L$30</formula>
    </cfRule>
    <cfRule type="cellIs" dxfId="16" priority="14" operator="equal">
      <formula>$L$29</formula>
    </cfRule>
  </conditionalFormatting>
  <conditionalFormatting sqref="B47:D48">
    <cfRule type="cellIs" dxfId="15" priority="9" operator="equal">
      <formula>$L$48</formula>
    </cfRule>
    <cfRule type="cellIs" dxfId="14" priority="10" operator="equal">
      <formula>$L$47</formula>
    </cfRule>
  </conditionalFormatting>
  <conditionalFormatting sqref="D22:D27">
    <cfRule type="cellIs" dxfId="13" priority="1" operator="equal">
      <formula>"Yes"</formula>
    </cfRule>
    <cfRule type="cellIs" dxfId="12" priority="2" operator="equal">
      <formula>"No"</formula>
    </cfRule>
  </conditionalFormatting>
  <conditionalFormatting sqref="D43">
    <cfRule type="cellIs" dxfId="11" priority="15" operator="equal">
      <formula>"Yes"</formula>
    </cfRule>
    <cfRule type="cellIs" dxfId="10" priority="16" operator="equal">
      <formula>"No"</formula>
    </cfRule>
  </conditionalFormatting>
  <conditionalFormatting sqref="D45:D46 D49">
    <cfRule type="cellIs" dxfId="9" priority="11" operator="equal">
      <formula>"Yes"</formula>
    </cfRule>
    <cfRule type="cellIs" dxfId="8" priority="12" operator="equal">
      <formula>"No"</formula>
    </cfRule>
  </conditionalFormatting>
  <pageMargins left="0.7" right="0.7" top="0.75" bottom="0.75" header="0.3" footer="0.3"/>
  <pageSetup scale="56"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51B2-6F6A-4E71-9D19-1F2C88B7FEA4}">
  <dimension ref="A1:P70"/>
  <sheetViews>
    <sheetView showGridLines="0" zoomScaleNormal="100" workbookViewId="0">
      <selection activeCell="Q18" sqref="Q18"/>
    </sheetView>
  </sheetViews>
  <sheetFormatPr defaultRowHeight="15" x14ac:dyDescent="0.25"/>
  <cols>
    <col min="1" max="1" width="36" customWidth="1"/>
    <col min="2" max="2" width="38.7109375" customWidth="1"/>
    <col min="3" max="3" width="16.140625" bestFit="1" customWidth="1"/>
    <col min="4" max="4" width="11.140625" bestFit="1" customWidth="1"/>
    <col min="5" max="5" width="9.140625" customWidth="1"/>
    <col min="6" max="7" width="9.140625" hidden="1" customWidth="1"/>
    <col min="8" max="8" width="14.85546875" hidden="1" customWidth="1"/>
    <col min="9" max="10" width="9.140625" hidden="1" customWidth="1"/>
    <col min="11" max="11" width="14.85546875" hidden="1" customWidth="1"/>
    <col min="12" max="12" width="9.140625" hidden="1" customWidth="1"/>
    <col min="13" max="13" width="54.7109375" hidden="1" customWidth="1"/>
  </cols>
  <sheetData>
    <row r="1" spans="1:6" ht="24" x14ac:dyDescent="0.4">
      <c r="A1" s="123" t="s">
        <v>60</v>
      </c>
      <c r="B1" s="124"/>
      <c r="C1" s="124"/>
      <c r="D1" s="125"/>
      <c r="E1" s="32"/>
    </row>
    <row r="2" spans="1:6" ht="15.75" thickBot="1" x14ac:dyDescent="0.3">
      <c r="A2" s="33"/>
      <c r="B2" s="34"/>
      <c r="C2" s="35" t="s">
        <v>0</v>
      </c>
      <c r="D2" s="36">
        <f>'Conv TAH'!D2</f>
        <v>45834</v>
      </c>
      <c r="E2" s="69"/>
      <c r="F2" s="1"/>
    </row>
    <row r="3" spans="1:6" ht="15.75" thickBot="1" x14ac:dyDescent="0.3"/>
    <row r="4" spans="1:6" ht="15.75" thickBot="1" x14ac:dyDescent="0.3">
      <c r="A4" s="112" t="s">
        <v>1</v>
      </c>
      <c r="B4" s="113"/>
      <c r="C4" s="113"/>
      <c r="D4" s="114"/>
    </row>
    <row r="5" spans="1:6" ht="15" customHeight="1" x14ac:dyDescent="0.25">
      <c r="A5" s="109"/>
      <c r="B5" s="107" t="s">
        <v>2</v>
      </c>
      <c r="C5" s="107"/>
      <c r="D5" s="108"/>
    </row>
    <row r="6" spans="1:6" x14ac:dyDescent="0.25">
      <c r="A6" s="110"/>
      <c r="B6" s="95"/>
      <c r="C6" s="95"/>
      <c r="D6" s="96"/>
    </row>
    <row r="7" spans="1:6" x14ac:dyDescent="0.25">
      <c r="A7" s="110"/>
      <c r="B7" s="95"/>
      <c r="C7" s="95"/>
      <c r="D7" s="96"/>
    </row>
    <row r="8" spans="1:6" x14ac:dyDescent="0.25">
      <c r="A8" s="110"/>
      <c r="B8" s="95"/>
      <c r="C8" s="95"/>
      <c r="D8" s="96"/>
    </row>
    <row r="9" spans="1:6" x14ac:dyDescent="0.25">
      <c r="A9" s="110"/>
      <c r="B9" s="95"/>
      <c r="C9" s="95"/>
      <c r="D9" s="96"/>
    </row>
    <row r="10" spans="1:6" x14ac:dyDescent="0.25">
      <c r="A10" s="110"/>
      <c r="B10" s="95"/>
      <c r="C10" s="95"/>
      <c r="D10" s="96"/>
    </row>
    <row r="11" spans="1:6" x14ac:dyDescent="0.25">
      <c r="A11" s="110"/>
      <c r="B11" s="95"/>
      <c r="C11" s="95"/>
      <c r="D11" s="96"/>
    </row>
    <row r="12" spans="1:6" ht="15.75" thickBot="1" x14ac:dyDescent="0.3">
      <c r="A12" s="111"/>
      <c r="B12" s="98"/>
      <c r="C12" s="98"/>
      <c r="D12" s="99"/>
    </row>
    <row r="13" spans="1:6" ht="15.75" thickBot="1" x14ac:dyDescent="0.3"/>
    <row r="14" spans="1:6" x14ac:dyDescent="0.25">
      <c r="A14" s="81" t="s">
        <v>3</v>
      </c>
      <c r="B14" s="83"/>
    </row>
    <row r="15" spans="1:6" ht="15" customHeight="1" x14ac:dyDescent="0.25">
      <c r="A15" s="14" t="s">
        <v>4</v>
      </c>
      <c r="B15" s="37"/>
    </row>
    <row r="16" spans="1:6" x14ac:dyDescent="0.25">
      <c r="A16" s="22" t="s">
        <v>5</v>
      </c>
      <c r="B16" s="37"/>
    </row>
    <row r="17" spans="1:14" x14ac:dyDescent="0.25">
      <c r="A17" s="51" t="s">
        <v>45</v>
      </c>
      <c r="B17" s="52"/>
    </row>
    <row r="18" spans="1:14" ht="15.75" thickBot="1" x14ac:dyDescent="0.3">
      <c r="A18" s="51" t="s">
        <v>17</v>
      </c>
      <c r="B18" s="54">
        <f>B15-B16-B17</f>
        <v>0</v>
      </c>
    </row>
    <row r="19" spans="1:14" ht="15.75" thickBot="1" x14ac:dyDescent="0.3">
      <c r="A19" s="55" t="s">
        <v>44</v>
      </c>
      <c r="B19" s="56"/>
    </row>
    <row r="20" spans="1:14" ht="15" customHeight="1" thickBot="1" x14ac:dyDescent="0.3"/>
    <row r="21" spans="1:14" ht="15.75" thickBot="1" x14ac:dyDescent="0.3">
      <c r="A21" s="81" t="s">
        <v>8</v>
      </c>
      <c r="B21" s="82"/>
      <c r="C21" s="82"/>
      <c r="D21" s="83"/>
      <c r="F21" s="100" t="s">
        <v>9</v>
      </c>
      <c r="G21" s="100"/>
      <c r="H21" s="100"/>
      <c r="I21" s="100"/>
      <c r="J21" s="100"/>
      <c r="K21" s="100"/>
    </row>
    <row r="22" spans="1:14" ht="15.75" thickBot="1" x14ac:dyDescent="0.3">
      <c r="A22" s="16" t="s">
        <v>10</v>
      </c>
      <c r="B22" s="17" t="s">
        <v>11</v>
      </c>
      <c r="C22" s="17" t="s">
        <v>12</v>
      </c>
      <c r="D22" s="18" t="s">
        <v>13</v>
      </c>
      <c r="H22" s="90" t="s">
        <v>14</v>
      </c>
      <c r="I22" s="91"/>
      <c r="L22" s="47" t="s">
        <v>15</v>
      </c>
    </row>
    <row r="23" spans="1:14" x14ac:dyDescent="0.25">
      <c r="A23" s="19" t="s">
        <v>16</v>
      </c>
      <c r="B23" s="20">
        <f>IF(B24&gt;I30,B24,I30)</f>
        <v>5</v>
      </c>
      <c r="C23" s="20">
        <f>SUM(C24:C25)</f>
        <v>0</v>
      </c>
      <c r="D23" s="21" t="str">
        <f t="shared" ref="D23" si="0">IF(C23="","",IF(C23&lt;B23,"No","Yes"))</f>
        <v>No</v>
      </c>
      <c r="H23" s="92"/>
      <c r="I23" s="93"/>
      <c r="L23" s="48">
        <f>IF(D23="No",1,0)</f>
        <v>1</v>
      </c>
      <c r="M23" s="71"/>
      <c r="N23" s="60"/>
    </row>
    <row r="24" spans="1:14" x14ac:dyDescent="0.25">
      <c r="A24" s="22" t="s">
        <v>17</v>
      </c>
      <c r="B24" s="24">
        <f>IF(B44&gt;ROUNDDOWN(I30*0.5,0),B44,ROUNDDOWN(I30*0.5,0))</f>
        <v>2</v>
      </c>
      <c r="C24" s="40"/>
      <c r="D24" s="3" t="str">
        <f>IF(C24="","No",IF(C24&lt;B24,"No","Yes"))</f>
        <v>No</v>
      </c>
      <c r="E24" s="53"/>
      <c r="H24" s="23" t="s">
        <v>18</v>
      </c>
      <c r="I24" s="3">
        <v>5</v>
      </c>
      <c r="L24" s="48">
        <f>IF(D24="No",1,0)</f>
        <v>1</v>
      </c>
      <c r="N24" s="60"/>
    </row>
    <row r="25" spans="1:14" x14ac:dyDescent="0.25">
      <c r="A25" s="22" t="s">
        <v>45</v>
      </c>
      <c r="B25" s="24">
        <f>B23-B24</f>
        <v>3</v>
      </c>
      <c r="C25" s="39"/>
      <c r="D25" s="3" t="str">
        <f>IF(C25="","No",IF(C25&lt;B25,"No","Yes"))</f>
        <v>No</v>
      </c>
      <c r="H25" s="23"/>
      <c r="I25" s="3"/>
      <c r="L25" s="48">
        <f>IF(D25="No",1,0)</f>
        <v>1</v>
      </c>
      <c r="N25" s="66"/>
    </row>
    <row r="26" spans="1:14" ht="30" x14ac:dyDescent="0.25">
      <c r="A26" s="64" t="s">
        <v>46</v>
      </c>
      <c r="B26" s="13">
        <f>IF(B19&gt;0,1,0)</f>
        <v>0</v>
      </c>
      <c r="C26" s="39"/>
      <c r="D26" s="5" t="str">
        <f>IF(C26="","No",IF(C26&lt;B26,"No","Yes"))</f>
        <v>No</v>
      </c>
      <c r="H26" s="14" t="s">
        <v>20</v>
      </c>
      <c r="I26" s="4">
        <f>ROUNDDOWN(B15*0.1,0)</f>
        <v>0</v>
      </c>
      <c r="L26" s="48">
        <f t="shared" ref="L26:L28" si="1">IF(D26="No",1,0)</f>
        <v>1</v>
      </c>
      <c r="N26" s="60"/>
    </row>
    <row r="27" spans="1:14" x14ac:dyDescent="0.25">
      <c r="A27" s="61" t="s">
        <v>21</v>
      </c>
      <c r="B27" s="62">
        <f>B16</f>
        <v>0</v>
      </c>
      <c r="C27" s="41"/>
      <c r="D27" s="5" t="str">
        <f>IF(C27="","No",IF(C27&lt;B27,"No","Yes"))</f>
        <v>No</v>
      </c>
      <c r="H27" s="14"/>
      <c r="I27" s="4"/>
      <c r="L27" s="48"/>
      <c r="N27" s="63"/>
    </row>
    <row r="28" spans="1:14" ht="15.75" thickBot="1" x14ac:dyDescent="0.3">
      <c r="A28" s="6" t="s">
        <v>23</v>
      </c>
      <c r="B28" s="15">
        <f>B23+B27</f>
        <v>5</v>
      </c>
      <c r="C28" s="15">
        <f>C23+C27</f>
        <v>0</v>
      </c>
      <c r="D28" s="7" t="str">
        <f t="shared" ref="D28" si="2">IF(C28="","",IF(C28&lt;B28,"No","Yes"))</f>
        <v>No</v>
      </c>
      <c r="H28" s="14" t="s">
        <v>22</v>
      </c>
      <c r="I28" s="5" t="s">
        <v>47</v>
      </c>
      <c r="L28" s="48">
        <f t="shared" si="1"/>
        <v>1</v>
      </c>
      <c r="N28" s="66"/>
    </row>
    <row r="29" spans="1:14" ht="5.0999999999999996" customHeight="1" thickBot="1" x14ac:dyDescent="0.3">
      <c r="A29" s="44"/>
      <c r="B29" s="45"/>
      <c r="C29" s="45"/>
      <c r="D29" s="46"/>
      <c r="H29" s="6" t="s">
        <v>24</v>
      </c>
      <c r="I29" s="7">
        <f>IF(I26&gt;I28,I28,IF(I26&gt;I24,I26,I24))</f>
        <v>5</v>
      </c>
      <c r="L29" s="48">
        <f>SUM(L23:L28)</f>
        <v>5</v>
      </c>
    </row>
    <row r="30" spans="1:14" ht="15.75" thickBot="1" x14ac:dyDescent="0.3">
      <c r="A30" s="105" t="s">
        <v>25</v>
      </c>
      <c r="B30" s="101" t="str">
        <f>IF(L29&gt;0,L30,L31)</f>
        <v>RESIDENTIAL UNIT INSPECTION NOT COMPLIANT - ensure shortfalls are explained and the correct parties approve.</v>
      </c>
      <c r="C30" s="101"/>
      <c r="D30" s="102"/>
      <c r="H30" s="6" t="s">
        <v>24</v>
      </c>
      <c r="I30" s="7">
        <f>IF(I26&gt;I29,I29,IF(I26&gt;I24,I26,I24))</f>
        <v>5</v>
      </c>
      <c r="L30" s="48" t="s">
        <v>26</v>
      </c>
    </row>
    <row r="31" spans="1:14" ht="15.75" thickBot="1" x14ac:dyDescent="0.3">
      <c r="A31" s="106"/>
      <c r="B31" s="103"/>
      <c r="C31" s="103"/>
      <c r="D31" s="104"/>
      <c r="L31" s="49" t="s">
        <v>27</v>
      </c>
    </row>
    <row r="32" spans="1:14" ht="5.0999999999999996" customHeight="1" thickBot="1" x14ac:dyDescent="0.3">
      <c r="A32" s="44"/>
      <c r="B32" s="45"/>
      <c r="C32" s="45"/>
      <c r="D32" s="46"/>
    </row>
    <row r="33" spans="1:16" x14ac:dyDescent="0.25">
      <c r="A33" s="81" t="s">
        <v>28</v>
      </c>
      <c r="B33" s="82"/>
      <c r="C33" s="82"/>
      <c r="D33" s="83"/>
    </row>
    <row r="34" spans="1:16" ht="15" customHeight="1" x14ac:dyDescent="0.25">
      <c r="A34" s="94" t="s">
        <v>52</v>
      </c>
      <c r="B34" s="95"/>
      <c r="C34" s="95"/>
      <c r="D34" s="96"/>
      <c r="E34" s="12"/>
      <c r="F34" s="12"/>
    </row>
    <row r="35" spans="1:16" x14ac:dyDescent="0.25">
      <c r="A35" s="94"/>
      <c r="B35" s="95"/>
      <c r="C35" s="95"/>
      <c r="D35" s="96"/>
      <c r="E35" s="12"/>
      <c r="F35" s="12"/>
    </row>
    <row r="36" spans="1:16" x14ac:dyDescent="0.25">
      <c r="A36" s="94"/>
      <c r="B36" s="95"/>
      <c r="C36" s="95"/>
      <c r="D36" s="96"/>
      <c r="E36" s="12"/>
      <c r="F36" s="12"/>
      <c r="N36" s="60"/>
    </row>
    <row r="37" spans="1:16" x14ac:dyDescent="0.25">
      <c r="A37" s="94"/>
      <c r="B37" s="95"/>
      <c r="C37" s="95"/>
      <c r="D37" s="96"/>
      <c r="E37" s="12"/>
      <c r="F37" s="12"/>
      <c r="N37" s="60"/>
    </row>
    <row r="38" spans="1:16" x14ac:dyDescent="0.25">
      <c r="A38" s="94"/>
      <c r="B38" s="95"/>
      <c r="C38" s="95"/>
      <c r="D38" s="96"/>
      <c r="E38" s="12"/>
      <c r="F38" s="12"/>
      <c r="N38" s="66"/>
    </row>
    <row r="39" spans="1:16" x14ac:dyDescent="0.25">
      <c r="A39" s="94"/>
      <c r="B39" s="95"/>
      <c r="C39" s="95"/>
      <c r="D39" s="96"/>
      <c r="E39" s="12"/>
      <c r="F39" s="12"/>
    </row>
    <row r="40" spans="1:16" ht="0.75" customHeight="1" thickBot="1" x14ac:dyDescent="0.3">
      <c r="A40" s="97"/>
      <c r="B40" s="98"/>
      <c r="C40" s="98"/>
      <c r="D40" s="99"/>
      <c r="E40" s="12"/>
      <c r="F40" s="12"/>
    </row>
    <row r="41" spans="1:16" ht="15.75" thickBot="1" x14ac:dyDescent="0.3">
      <c r="A41" s="12"/>
      <c r="B41" s="12"/>
      <c r="C41" s="12"/>
      <c r="D41" s="12"/>
      <c r="E41" s="12"/>
      <c r="F41" s="12"/>
    </row>
    <row r="42" spans="1:16" ht="15.75" thickBot="1" x14ac:dyDescent="0.3">
      <c r="A42" s="81" t="s">
        <v>53</v>
      </c>
      <c r="B42" s="82"/>
      <c r="C42" s="82"/>
      <c r="D42" s="83"/>
      <c r="E42" s="12"/>
      <c r="F42" s="12"/>
      <c r="I42" s="11"/>
      <c r="J42" s="11"/>
      <c r="K42" s="11"/>
      <c r="L42" s="11"/>
      <c r="M42" s="11"/>
      <c r="N42" s="65"/>
    </row>
    <row r="43" spans="1:16" ht="15.75" thickBot="1" x14ac:dyDescent="0.3">
      <c r="A43" s="25" t="s">
        <v>10</v>
      </c>
      <c r="B43" s="26" t="s">
        <v>32</v>
      </c>
      <c r="C43" s="26" t="s">
        <v>33</v>
      </c>
      <c r="D43" s="27" t="s">
        <v>13</v>
      </c>
      <c r="E43" s="12"/>
      <c r="F43" s="12"/>
      <c r="I43" s="11"/>
      <c r="J43" s="11"/>
      <c r="K43" s="11"/>
      <c r="L43" s="47" t="s">
        <v>15</v>
      </c>
      <c r="M43" s="11"/>
      <c r="N43" s="60"/>
    </row>
    <row r="44" spans="1:16" ht="15" customHeight="1" x14ac:dyDescent="0.25">
      <c r="A44" s="14" t="s">
        <v>34</v>
      </c>
      <c r="B44" s="13">
        <f>IF(B18&lt;=5,B46,MIN(5,ROUNDDOWN(B46*0.5,0)))</f>
        <v>0</v>
      </c>
      <c r="C44" s="39"/>
      <c r="D44" s="3" t="str">
        <f>IF(C44="","No",IF(C44&lt;B44,"No","Yes"))</f>
        <v>No</v>
      </c>
      <c r="E44" s="57"/>
      <c r="F44" s="58"/>
      <c r="G44" s="58"/>
      <c r="H44" s="58"/>
      <c r="I44" s="58"/>
      <c r="J44" s="58"/>
      <c r="K44" s="58"/>
      <c r="L44" s="48">
        <f t="shared" ref="L44:L46" si="3">IF(D44="No",1,0)</f>
        <v>1</v>
      </c>
      <c r="M44" s="58"/>
      <c r="N44" s="58"/>
      <c r="O44" s="58"/>
      <c r="P44" s="58"/>
    </row>
    <row r="45" spans="1:16" x14ac:dyDescent="0.25">
      <c r="A45" s="14" t="s">
        <v>54</v>
      </c>
      <c r="B45" s="42"/>
      <c r="C45" s="41"/>
      <c r="D45" s="43"/>
      <c r="E45" s="57"/>
      <c r="F45" s="58"/>
      <c r="G45" s="58"/>
      <c r="H45" s="58"/>
      <c r="I45" s="58"/>
      <c r="J45" s="58"/>
      <c r="K45" s="58"/>
      <c r="L45" s="58"/>
      <c r="M45" s="58"/>
      <c r="N45" s="58"/>
      <c r="O45" s="58"/>
      <c r="P45" s="58"/>
    </row>
    <row r="46" spans="1:16" ht="15.75" thickBot="1" x14ac:dyDescent="0.3">
      <c r="A46" s="6" t="s">
        <v>36</v>
      </c>
      <c r="B46" s="15">
        <f>MIN(10,B18)</f>
        <v>0</v>
      </c>
      <c r="C46" s="15">
        <f>C44+C45</f>
        <v>0</v>
      </c>
      <c r="D46" s="7" t="str">
        <f>IF(C46=0,"No",IF(C46&lt;B46,"No","Yes"))</f>
        <v>No</v>
      </c>
      <c r="E46" s="57"/>
      <c r="I46" s="11"/>
      <c r="J46" s="11"/>
      <c r="K46" s="11"/>
      <c r="L46" s="48">
        <f t="shared" si="3"/>
        <v>1</v>
      </c>
      <c r="M46" s="11"/>
      <c r="N46" s="11"/>
    </row>
    <row r="47" spans="1:16" ht="5.0999999999999996" customHeight="1" thickBot="1" x14ac:dyDescent="0.3">
      <c r="A47" s="44"/>
      <c r="B47" s="45"/>
      <c r="C47" s="45"/>
      <c r="D47" s="46"/>
      <c r="I47" s="11"/>
      <c r="J47" s="11"/>
      <c r="K47" s="11"/>
      <c r="L47" s="48">
        <f>SUM(L44:L46)</f>
        <v>2</v>
      </c>
      <c r="M47" s="11"/>
      <c r="N47" s="11"/>
    </row>
    <row r="48" spans="1:16" x14ac:dyDescent="0.25">
      <c r="A48" s="115" t="s">
        <v>37</v>
      </c>
      <c r="B48" s="101" t="str">
        <f>IF(L47&gt;0,L48,L49)</f>
        <v>LEASE AUDIT NOT COMPLIANT - ensure shortfalls are explained and the correct parties approve.</v>
      </c>
      <c r="C48" s="101"/>
      <c r="D48" s="102"/>
      <c r="I48" s="11"/>
      <c r="J48" s="11"/>
      <c r="K48" s="11"/>
      <c r="L48" s="48" t="s">
        <v>38</v>
      </c>
      <c r="M48" s="11"/>
      <c r="N48" s="68"/>
    </row>
    <row r="49" spans="1:14" ht="15.75" thickBot="1" x14ac:dyDescent="0.3">
      <c r="A49" s="116"/>
      <c r="B49" s="103"/>
      <c r="C49" s="103"/>
      <c r="D49" s="104"/>
      <c r="I49" s="11"/>
      <c r="J49" s="11"/>
      <c r="K49" s="11"/>
      <c r="L49" s="49" t="s">
        <v>39</v>
      </c>
      <c r="M49" s="11"/>
      <c r="N49" s="11"/>
    </row>
    <row r="50" spans="1:14" ht="5.0999999999999996" customHeight="1" thickBot="1" x14ac:dyDescent="0.3">
      <c r="A50" s="44"/>
      <c r="B50" s="45"/>
      <c r="C50" s="45"/>
      <c r="D50" s="46"/>
      <c r="I50" s="11"/>
      <c r="J50" s="11"/>
      <c r="K50" s="11"/>
      <c r="L50" s="11"/>
      <c r="M50" s="11"/>
      <c r="N50" s="11"/>
    </row>
    <row r="51" spans="1:14" ht="15.75" thickBot="1" x14ac:dyDescent="0.3">
      <c r="A51" s="81" t="s">
        <v>40</v>
      </c>
      <c r="B51" s="82"/>
      <c r="C51" s="82"/>
      <c r="D51" s="83"/>
      <c r="F51" s="100" t="s">
        <v>55</v>
      </c>
      <c r="G51" s="100"/>
      <c r="H51" s="100"/>
      <c r="I51" s="100"/>
      <c r="J51" s="100"/>
      <c r="K51" s="100"/>
      <c r="L51" s="11"/>
      <c r="M51" s="11"/>
      <c r="N51" s="11"/>
    </row>
    <row r="52" spans="1:14" ht="15" customHeight="1" x14ac:dyDescent="0.25">
      <c r="A52" s="129" t="s">
        <v>58</v>
      </c>
      <c r="B52" s="130"/>
      <c r="C52" s="130"/>
      <c r="D52" s="131"/>
      <c r="H52" s="90" t="s">
        <v>48</v>
      </c>
      <c r="I52" s="91"/>
    </row>
    <row r="53" spans="1:14" x14ac:dyDescent="0.25">
      <c r="A53" s="132"/>
      <c r="B53" s="133"/>
      <c r="C53" s="133"/>
      <c r="D53" s="134"/>
      <c r="H53" s="92"/>
      <c r="I53" s="93"/>
    </row>
    <row r="54" spans="1:14" x14ac:dyDescent="0.25">
      <c r="A54" s="132"/>
      <c r="B54" s="133"/>
      <c r="C54" s="133"/>
      <c r="D54" s="134"/>
      <c r="H54" s="23" t="s">
        <v>18</v>
      </c>
      <c r="I54" s="3">
        <v>10</v>
      </c>
    </row>
    <row r="55" spans="1:14" x14ac:dyDescent="0.25">
      <c r="A55" s="132"/>
      <c r="B55" s="133"/>
      <c r="C55" s="133"/>
      <c r="D55" s="134"/>
      <c r="H55" s="14" t="s">
        <v>59</v>
      </c>
      <c r="I55" s="4">
        <f>B18</f>
        <v>0</v>
      </c>
    </row>
    <row r="56" spans="1:14" x14ac:dyDescent="0.25">
      <c r="A56" s="132"/>
      <c r="B56" s="133"/>
      <c r="C56" s="133"/>
      <c r="D56" s="134"/>
      <c r="H56" s="14" t="s">
        <v>22</v>
      </c>
      <c r="I56" s="5">
        <v>10</v>
      </c>
    </row>
    <row r="57" spans="1:14" ht="1.5" customHeight="1" thickBot="1" x14ac:dyDescent="0.3">
      <c r="A57" s="132"/>
      <c r="B57" s="133"/>
      <c r="C57" s="133"/>
      <c r="D57" s="134"/>
      <c r="H57" s="6" t="s">
        <v>50</v>
      </c>
      <c r="I57" s="7">
        <f>IF(I55&gt;I56,I56,IF(I55&gt;I54,I55,I54))</f>
        <v>10</v>
      </c>
    </row>
    <row r="58" spans="1:14" ht="0.75" customHeight="1" thickBot="1" x14ac:dyDescent="0.3">
      <c r="A58" s="135"/>
      <c r="B58" s="136"/>
      <c r="C58" s="136"/>
      <c r="D58" s="137"/>
    </row>
    <row r="59" spans="1:14" ht="15.75" thickBot="1" x14ac:dyDescent="0.3"/>
    <row r="60" spans="1:14" x14ac:dyDescent="0.25">
      <c r="A60" s="81" t="s">
        <v>42</v>
      </c>
      <c r="B60" s="82"/>
      <c r="C60" s="82"/>
      <c r="D60" s="83"/>
    </row>
    <row r="61" spans="1:14" ht="15.75" thickBot="1" x14ac:dyDescent="0.3">
      <c r="A61" s="84" t="s">
        <v>51</v>
      </c>
      <c r="B61" s="85"/>
      <c r="C61" s="85"/>
      <c r="D61" s="86"/>
    </row>
    <row r="62" spans="1:14" ht="15.75" thickBot="1" x14ac:dyDescent="0.3"/>
    <row r="63" spans="1:14" x14ac:dyDescent="0.25">
      <c r="A63" s="72" t="s">
        <v>62</v>
      </c>
      <c r="B63" s="73"/>
      <c r="C63" s="73"/>
      <c r="D63" s="74"/>
    </row>
    <row r="64" spans="1:14" x14ac:dyDescent="0.25">
      <c r="A64" s="75"/>
      <c r="B64" s="76"/>
      <c r="C64" s="76"/>
      <c r="D64" s="77"/>
    </row>
    <row r="65" spans="1:4" x14ac:dyDescent="0.25">
      <c r="A65" s="75"/>
      <c r="B65" s="76"/>
      <c r="C65" s="76"/>
      <c r="D65" s="77"/>
    </row>
    <row r="66" spans="1:4" x14ac:dyDescent="0.25">
      <c r="A66" s="75"/>
      <c r="B66" s="76"/>
      <c r="C66" s="76"/>
      <c r="D66" s="77"/>
    </row>
    <row r="67" spans="1:4" x14ac:dyDescent="0.25">
      <c r="A67" s="75"/>
      <c r="B67" s="76"/>
      <c r="C67" s="76"/>
      <c r="D67" s="77"/>
    </row>
    <row r="68" spans="1:4" x14ac:dyDescent="0.25">
      <c r="A68" s="75"/>
      <c r="B68" s="76"/>
      <c r="C68" s="76"/>
      <c r="D68" s="77"/>
    </row>
    <row r="69" spans="1:4" x14ac:dyDescent="0.25">
      <c r="A69" s="75"/>
      <c r="B69" s="76"/>
      <c r="C69" s="76"/>
      <c r="D69" s="77"/>
    </row>
    <row r="70" spans="1:4" ht="15.75" thickBot="1" x14ac:dyDescent="0.3">
      <c r="A70" s="78"/>
      <c r="B70" s="79"/>
      <c r="C70" s="79"/>
      <c r="D70" s="80"/>
    </row>
  </sheetData>
  <sheetProtection sheet="1" objects="1" scenarios="1"/>
  <mergeCells count="22">
    <mergeCell ref="A63:D70"/>
    <mergeCell ref="A1:D1"/>
    <mergeCell ref="A52:D58"/>
    <mergeCell ref="H52:I53"/>
    <mergeCell ref="A4:D4"/>
    <mergeCell ref="F21:K21"/>
    <mergeCell ref="H22:I23"/>
    <mergeCell ref="A33:D33"/>
    <mergeCell ref="A34:D40"/>
    <mergeCell ref="A42:D42"/>
    <mergeCell ref="A51:D51"/>
    <mergeCell ref="F51:K51"/>
    <mergeCell ref="A5:A12"/>
    <mergeCell ref="B5:D12"/>
    <mergeCell ref="A60:D60"/>
    <mergeCell ref="A61:D61"/>
    <mergeCell ref="A14:B14"/>
    <mergeCell ref="A21:D21"/>
    <mergeCell ref="A30:A31"/>
    <mergeCell ref="B30:D31"/>
    <mergeCell ref="A48:A49"/>
    <mergeCell ref="B48:D49"/>
  </mergeCells>
  <conditionalFormatting sqref="B30:D31">
    <cfRule type="cellIs" dxfId="7" priority="11" operator="equal">
      <formula>$L$31</formula>
    </cfRule>
    <cfRule type="cellIs" dxfId="6" priority="12" operator="equal">
      <formula>$L$30</formula>
    </cfRule>
  </conditionalFormatting>
  <conditionalFormatting sqref="B48:D49">
    <cfRule type="cellIs" dxfId="5" priority="15" operator="equal">
      <formula>$L$49</formula>
    </cfRule>
    <cfRule type="cellIs" dxfId="4" priority="16" operator="equal">
      <formula>$L$48</formula>
    </cfRule>
  </conditionalFormatting>
  <conditionalFormatting sqref="D23:D28 D44:D47">
    <cfRule type="cellIs" dxfId="3" priority="13" operator="equal">
      <formula>"Yes"</formula>
    </cfRule>
    <cfRule type="cellIs" dxfId="2" priority="14" operator="equal">
      <formula>"No"</formula>
    </cfRule>
  </conditionalFormatting>
  <conditionalFormatting sqref="D50">
    <cfRule type="cellIs" dxfId="1" priority="5" operator="equal">
      <formula>"Yes"</formula>
    </cfRule>
    <cfRule type="cellIs" dxfId="0" priority="6" operator="equal">
      <formula>"No"</formula>
    </cfRule>
  </conditionalFormatting>
  <pageMargins left="0.7" right="0.7" top="0.75" bottom="0.75" header="0.3" footer="0.3"/>
  <pageSetup scale="54"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Conv TAH</vt:lpstr>
      <vt:lpstr>SBL &gt;10 Units</vt:lpstr>
      <vt:lpstr>SBL &lt;=10 Units</vt:lpstr>
      <vt:lpstr>'Conv TAH'!Print_Area</vt:lpstr>
      <vt:lpstr>'SBL &lt;=10 Units'!Print_Area</vt:lpstr>
      <vt:lpstr>'SBL &gt;10 Units'!Print_Area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2025-06-26T19:11:40Z</dcterms:created>
  <dcterms:modified xsi:type="dcterms:W3CDTF">2025-06-26T19:17:35Z</dcterms:modified>
  <cp:category/>
  <cp:contentStatus/>
</cp:coreProperties>
</file>